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Übersicht" sheetId="1" state="visible" r:id="rId1"/>
    <sheet xmlns:r="http://schemas.openxmlformats.org/officeDocument/2006/relationships" name="Klima &amp; Energiebedarf" sheetId="2" state="visible" r:id="rId2"/>
    <sheet xmlns:r="http://schemas.openxmlformats.org/officeDocument/2006/relationships" name="Break-Even WP-Only" sheetId="3" state="visible" r:id="rId3"/>
    <sheet xmlns:r="http://schemas.openxmlformats.org/officeDocument/2006/relationships" name="Break-Even WP+PV" sheetId="4" state="visible" r:id="rId4"/>
    <sheet xmlns:r="http://schemas.openxmlformats.org/officeDocument/2006/relationships" name="Energieberater" sheetId="5" state="visible" r:id="rId5"/>
    <sheet xmlns:r="http://schemas.openxmlformats.org/officeDocument/2006/relationships" name="PV-Eigenmontage 40kWp" sheetId="6" state="visible" r:id="rId6"/>
    <sheet xmlns:r="http://schemas.openxmlformats.org/officeDocument/2006/relationships" name="1KOMMA5° Recherche" sheetId="7" state="visible" r:id="rId7"/>
    <sheet xmlns:r="http://schemas.openxmlformats.org/officeDocument/2006/relationships" name="Detail-Vergleich" sheetId="8" state="visible" r:id="rId8"/>
    <sheet xmlns:r="http://schemas.openxmlformats.org/officeDocument/2006/relationships" name="Matrix Fehlende &amp; Überhöhte Kosten" sheetId="9" state="visible" r:id="rId9"/>
    <sheet xmlns:r="http://schemas.openxmlformats.org/officeDocument/2006/relationships" name="Grundkalkulation Eigenkauf" sheetId="10" state="visible" r:id="rId10"/>
    <sheet xmlns:r="http://schemas.openxmlformats.org/officeDocument/2006/relationships" name="Solaranlage 40 kWp Szenario" sheetId="11" state="visible" r:id="rId11"/>
    <sheet xmlns:r="http://schemas.openxmlformats.org/officeDocument/2006/relationships" name="Empfehlung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7">
    <numFmt numFmtId="164" formatCode="#,##0.00 €"/>
    <numFmt numFmtId="165" formatCode="#,##0 &quot;kWh&quot;"/>
    <numFmt numFmtId="166" formatCode="0.0 &quot;Jahre&quot;"/>
    <numFmt numFmtId="167" formatCode="0.0 &quot;°C&quot;"/>
    <numFmt numFmtId="168" formatCode="0.0 &quot;°C ø&quot;"/>
    <numFmt numFmtId="169" formatCode="#,##0 &quot;kWh/Jahr&quot;"/>
    <numFmt numFmtId="170" formatCode="#,##0.00 &quot;€&quot;"/>
  </numFmts>
  <fonts count="20">
    <font>
      <name val="Calibri"/>
      <family val="2"/>
      <color theme="1"/>
      <sz val="11"/>
      <scheme val="minor"/>
    </font>
    <font>
      <name val="Arial"/>
      <b val="1"/>
      <color rgb="001F4E78"/>
      <sz val="18"/>
    </font>
    <font>
      <name val="Arial"/>
      <i val="1"/>
      <color rgb="00595959"/>
      <sz val="11"/>
    </font>
    <font>
      <name val="Arial"/>
      <b val="1"/>
      <color rgb="00FFFFFF"/>
      <sz val="11"/>
    </font>
    <font>
      <name val="Arial"/>
      <sz val="10"/>
    </font>
    <font>
      <name val="Arial"/>
      <b val="1"/>
      <sz val="10"/>
    </font>
    <font>
      <name val="Arial"/>
      <b val="1"/>
      <color rgb="001F4E78"/>
      <sz val="16"/>
    </font>
    <font>
      <name val="Arial"/>
      <i val="1"/>
      <color rgb="00595959"/>
      <sz val="10"/>
    </font>
    <font>
      <name val="Arial"/>
      <b val="1"/>
      <color rgb="001F4E78"/>
      <sz val="13"/>
    </font>
    <font>
      <name val="Arial"/>
      <b val="1"/>
      <color rgb="00FFFFFF"/>
      <sz val="14"/>
    </font>
    <font>
      <name val="Arial"/>
      <b val="1"/>
      <color rgb="001F4E78"/>
      <sz val="14"/>
    </font>
    <font>
      <name val="Arial"/>
      <b val="1"/>
      <sz val="11"/>
    </font>
    <font>
      <name val="Arial"/>
      <b val="1"/>
      <color rgb="002C5E1A"/>
      <sz val="10"/>
    </font>
    <font>
      <name val="Arial"/>
      <b val="1"/>
      <color rgb="001F4E78"/>
      <sz val="11"/>
    </font>
    <font>
      <b val="1"/>
      <color rgb="00C00000"/>
      <sz val="11"/>
    </font>
    <font>
      <b val="1"/>
      <color rgb="002C5E1A"/>
      <sz val="11"/>
    </font>
    <font>
      <name val="Arial"/>
      <b val="1"/>
      <color rgb="002C5E1A"/>
      <sz val="12"/>
    </font>
    <font>
      <name val="Arial"/>
      <b val="1"/>
      <color rgb="00C00000"/>
      <sz val="11"/>
    </font>
    <font>
      <name val="Arial"/>
      <b val="1"/>
      <color rgb="0000C2A8"/>
      <sz val="14"/>
    </font>
    <font>
      <name val="Arial"/>
      <b val="1"/>
      <color rgb="002C5E1A"/>
      <sz val="11"/>
    </font>
  </fonts>
  <fills count="15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DDEBF7"/>
      </patternFill>
    </fill>
    <fill>
      <patternFill patternType="solid">
        <fgColor rgb="00E2EFDA"/>
      </patternFill>
    </fill>
    <fill>
      <patternFill patternType="solid">
        <fgColor rgb="00FCE4D6"/>
      </patternFill>
    </fill>
    <fill>
      <patternFill patternType="solid">
        <fgColor rgb="00FFF2CC"/>
      </patternFill>
    </fill>
    <fill>
      <patternFill patternType="solid">
        <fgColor rgb="00D9D9D9"/>
      </patternFill>
    </fill>
    <fill>
      <patternFill patternType="solid">
        <fgColor rgb="002E75B6"/>
      </patternFill>
    </fill>
    <fill>
      <patternFill patternType="solid">
        <fgColor rgb="00C6E0B4"/>
      </patternFill>
    </fill>
    <fill>
      <patternFill patternType="solid">
        <fgColor rgb="00F8CBAD"/>
      </patternFill>
    </fill>
    <fill>
      <patternFill patternType="solid">
        <fgColor rgb="00D9E1F2"/>
      </patternFill>
    </fill>
    <fill>
      <patternFill patternType="solid">
        <fgColor rgb="00FFE699"/>
      </patternFill>
    </fill>
    <fill>
      <patternFill patternType="solid">
        <fgColor rgb="0000C2A8"/>
      </patternFill>
    </fill>
    <fill>
      <patternFill patternType="solid">
        <fgColor rgb="00D6F3EF"/>
      </patternFill>
    </fill>
  </fills>
  <borders count="6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  <border>
      <left/>
      <right/>
      <top style="thin">
        <color rgb="00BFBFBF"/>
      </top>
      <bottom/>
      <diagonal/>
    </border>
    <border>
      <left/>
      <right style="thin">
        <color rgb="00BFBFBF"/>
      </right>
      <top style="thin">
        <color rgb="00BFBFBF"/>
      </top>
      <bottom/>
      <diagonal/>
    </border>
    <border>
      <left/>
      <right/>
      <top style="thin">
        <color rgb="00BFBFBF"/>
      </top>
      <bottom style="thin">
        <color rgb="00BFBFBF"/>
      </bottom>
      <diagonal/>
    </border>
    <border>
      <left/>
      <right style="thin">
        <color rgb="00BFBFBF"/>
      </right>
      <top style="thin">
        <color rgb="00BFBFBF"/>
      </top>
      <bottom style="thin">
        <color rgb="00BFBFBF"/>
      </bottom>
      <diagonal/>
    </border>
  </borders>
  <cellStyleXfs count="1">
    <xf numFmtId="0" fontId="0" fillId="0" borderId="0"/>
  </cellStyleXfs>
  <cellXfs count="10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 wrapText="1"/>
    </xf>
    <xf numFmtId="164" fontId="4" fillId="3" borderId="1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left" vertical="center" wrapText="1"/>
    </xf>
    <xf numFmtId="164" fontId="4" fillId="0" borderId="1" applyAlignment="1" pivotButton="0" quotePrefix="0" xfId="0">
      <alignment horizontal="left" vertical="center" wrapText="1"/>
    </xf>
    <xf numFmtId="0" fontId="5" fillId="4" borderId="1" applyAlignment="1" pivotButton="0" quotePrefix="0" xfId="0">
      <alignment horizontal="left" vertical="center" wrapText="1"/>
    </xf>
    <xf numFmtId="164" fontId="5" fillId="4" borderId="1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left" vertical="center" wrapText="1"/>
    </xf>
    <xf numFmtId="164" fontId="5" fillId="5" borderId="1" applyAlignment="1" pivotButton="0" quotePrefix="0" xfId="0">
      <alignment horizontal="left" vertical="center" wrapText="1"/>
    </xf>
    <xf numFmtId="0" fontId="5" fillId="6" borderId="1" applyAlignment="1" pivotButton="0" quotePrefix="0" xfId="0">
      <alignment horizontal="left" vertical="center" wrapText="1"/>
    </xf>
    <xf numFmtId="164" fontId="5" fillId="6" borderId="1" applyAlignment="1" pivotButton="0" quotePrefix="0" xfId="0">
      <alignment horizontal="left" vertical="center" wrapText="1"/>
    </xf>
    <xf numFmtId="0" fontId="6" fillId="0" borderId="0" pivotButton="0" quotePrefix="0" xfId="0"/>
    <xf numFmtId="0" fontId="5" fillId="7" borderId="1" applyAlignment="1" pivotButton="0" quotePrefix="0" xfId="0">
      <alignment horizontal="left" vertical="center" wrapText="1"/>
    </xf>
    <xf numFmtId="164" fontId="4" fillId="0" borderId="1" applyAlignment="1" pivotButton="0" quotePrefix="0" xfId="0">
      <alignment horizontal="right" vertical="center" wrapText="1"/>
    </xf>
    <xf numFmtId="0" fontId="4" fillId="0" borderId="1" applyAlignment="1" pivotButton="0" quotePrefix="0" xfId="0">
      <alignment horizontal="right" vertical="center" wrapText="1"/>
    </xf>
    <xf numFmtId="164" fontId="0" fillId="0" borderId="0" pivotButton="0" quotePrefix="0" xfId="0"/>
    <xf numFmtId="164" fontId="4" fillId="5" borderId="1" applyAlignment="1" pivotButton="0" quotePrefix="0" xfId="0">
      <alignment horizontal="right" vertical="center" wrapText="1"/>
    </xf>
    <xf numFmtId="0" fontId="7" fillId="0" borderId="0" pivotButton="0" quotePrefix="0" xfId="0"/>
    <xf numFmtId="0" fontId="5" fillId="0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center" vertical="center" wrapText="1"/>
    </xf>
    <xf numFmtId="9" fontId="4" fillId="0" borderId="1" applyAlignment="1" pivotButton="0" quotePrefix="0" xfId="0">
      <alignment horizontal="right" vertical="center" wrapText="1"/>
    </xf>
    <xf numFmtId="0" fontId="5" fillId="3" borderId="1" applyAlignment="1" pivotButton="0" quotePrefix="0" xfId="0">
      <alignment horizontal="left" vertical="center" wrapText="1"/>
    </xf>
    <xf numFmtId="164" fontId="5" fillId="3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left" vertical="center" wrapText="1"/>
    </xf>
    <xf numFmtId="164" fontId="4" fillId="4" borderId="1" applyAlignment="1" pivotButton="0" quotePrefix="0" xfId="0">
      <alignment horizontal="left" vertical="center" wrapText="1"/>
    </xf>
    <xf numFmtId="0" fontId="8" fillId="0" borderId="0" pivotButton="0" quotePrefix="0" xfId="0"/>
    <xf numFmtId="0" fontId="3" fillId="8" borderId="1" applyAlignment="1" pivotButton="0" quotePrefix="0" xfId="0">
      <alignment horizontal="left" vertical="center" wrapText="1"/>
    </xf>
    <xf numFmtId="165" fontId="4" fillId="0" borderId="1" applyAlignment="1" pivotButton="0" quotePrefix="0" xfId="0">
      <alignment horizontal="left" vertical="center" wrapText="1"/>
    </xf>
    <xf numFmtId="166" fontId="4" fillId="0" borderId="1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/>
    </xf>
    <xf numFmtId="0" fontId="4" fillId="6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left" vertical="center" wrapText="1"/>
    </xf>
    <xf numFmtId="0" fontId="10" fillId="0" borderId="0" pivotButton="0" quotePrefix="0" xfId="0"/>
    <xf numFmtId="167" fontId="4" fillId="0" borderId="1" applyAlignment="1" pivotButton="0" quotePrefix="0" xfId="0">
      <alignment horizontal="right" vertical="center" wrapText="1"/>
    </xf>
    <xf numFmtId="3" fontId="4" fillId="0" borderId="1" applyAlignment="1" pivotButton="0" quotePrefix="0" xfId="0">
      <alignment horizontal="right" vertical="center" wrapText="1"/>
    </xf>
    <xf numFmtId="165" fontId="4" fillId="0" borderId="1" applyAlignment="1" pivotButton="0" quotePrefix="0" xfId="0">
      <alignment horizontal="right" vertical="center" wrapText="1"/>
    </xf>
    <xf numFmtId="167" fontId="4" fillId="3" borderId="1" applyAlignment="1" pivotButton="0" quotePrefix="0" xfId="0">
      <alignment horizontal="right" vertical="center" wrapText="1"/>
    </xf>
    <xf numFmtId="3" fontId="4" fillId="3" borderId="1" applyAlignment="1" pivotButton="0" quotePrefix="0" xfId="0">
      <alignment horizontal="right" vertical="center" wrapText="1"/>
    </xf>
    <xf numFmtId="165" fontId="4" fillId="3" borderId="1" applyAlignment="1" pivotButton="0" quotePrefix="0" xfId="0">
      <alignment horizontal="right" vertical="center" wrapText="1"/>
    </xf>
    <xf numFmtId="168" fontId="5" fillId="6" borderId="1" applyAlignment="1" pivotButton="0" quotePrefix="0" xfId="0">
      <alignment horizontal="right" vertical="center" wrapText="1"/>
    </xf>
    <xf numFmtId="3" fontId="5" fillId="6" borderId="1" applyAlignment="1" pivotButton="0" quotePrefix="0" xfId="0">
      <alignment horizontal="right" vertical="center" wrapText="1"/>
    </xf>
    <xf numFmtId="165" fontId="5" fillId="6" borderId="1" applyAlignment="1" pivotButton="0" quotePrefix="0" xfId="0">
      <alignment horizontal="right" vertical="center" wrapText="1"/>
    </xf>
    <xf numFmtId="0" fontId="4" fillId="0" borderId="0" pivotButton="0" quotePrefix="0" xfId="0"/>
    <xf numFmtId="169" fontId="0" fillId="0" borderId="0" pivotButton="0" quotePrefix="0" xfId="0"/>
    <xf numFmtId="0" fontId="11" fillId="0" borderId="0" pivotButton="0" quotePrefix="0" xfId="0"/>
    <xf numFmtId="169" fontId="11" fillId="0" borderId="0" pivotButton="0" quotePrefix="0" xfId="0"/>
    <xf numFmtId="0" fontId="5" fillId="0" borderId="0" pivotButton="0" quotePrefix="0" xfId="0"/>
    <xf numFmtId="0" fontId="12" fillId="0" borderId="0" pivotButton="0" quotePrefix="0" xfId="0"/>
    <xf numFmtId="0" fontId="13" fillId="0" borderId="0" pivotButton="0" quotePrefix="0" xfId="0"/>
    <xf numFmtId="170" fontId="4" fillId="3" borderId="1" applyAlignment="1" pivotButton="0" quotePrefix="0" xfId="0">
      <alignment horizontal="left" vertical="center" wrapText="1"/>
    </xf>
    <xf numFmtId="170" fontId="4" fillId="0" borderId="1" applyAlignment="1" pivotButton="0" quotePrefix="0" xfId="0">
      <alignment horizontal="left" vertical="center" wrapText="1"/>
    </xf>
    <xf numFmtId="9" fontId="4" fillId="3" borderId="1" applyAlignment="1" pivotButton="0" quotePrefix="0" xfId="0">
      <alignment horizontal="left" vertical="center" wrapText="1"/>
    </xf>
    <xf numFmtId="0" fontId="14" fillId="0" borderId="0" pivotButton="0" quotePrefix="0" xfId="0"/>
    <xf numFmtId="170" fontId="0" fillId="0" borderId="0" pivotButton="0" quotePrefix="0" xfId="0"/>
    <xf numFmtId="170" fontId="5" fillId="5" borderId="1" applyAlignment="1" pivotButton="0" quotePrefix="0" xfId="0">
      <alignment horizontal="left" vertical="center" wrapText="1"/>
    </xf>
    <xf numFmtId="0" fontId="15" fillId="0" borderId="0" pivotButton="0" quotePrefix="0" xfId="0"/>
    <xf numFmtId="165" fontId="0" fillId="0" borderId="0" pivotButton="0" quotePrefix="0" xfId="0"/>
    <xf numFmtId="170" fontId="5" fillId="4" borderId="1" applyAlignment="1" pivotButton="0" quotePrefix="0" xfId="0">
      <alignment horizontal="left" vertical="center" wrapText="1"/>
    </xf>
    <xf numFmtId="170" fontId="16" fillId="0" borderId="0" pivotButton="0" quotePrefix="0" xfId="0"/>
    <xf numFmtId="170" fontId="5" fillId="6" borderId="1" applyAlignment="1" pivotButton="0" quotePrefix="0" xfId="0">
      <alignment horizontal="right" vertical="center" wrapText="1"/>
    </xf>
    <xf numFmtId="166" fontId="5" fillId="6" borderId="1" applyAlignment="1" pivotButton="0" quotePrefix="0" xfId="0">
      <alignment horizontal="right" vertical="center" wrapText="1"/>
    </xf>
    <xf numFmtId="170" fontId="4" fillId="3" borderId="1" applyAlignment="1" pivotButton="0" quotePrefix="0" xfId="0">
      <alignment horizontal="right" vertical="center" wrapText="1"/>
    </xf>
    <xf numFmtId="166" fontId="4" fillId="3" borderId="1" applyAlignment="1" pivotButton="0" quotePrefix="0" xfId="0">
      <alignment horizontal="right" vertical="center" wrapText="1"/>
    </xf>
    <xf numFmtId="170" fontId="5" fillId="4" borderId="1" applyAlignment="1" pivotButton="0" quotePrefix="0" xfId="0">
      <alignment horizontal="right" vertical="center" wrapText="1"/>
    </xf>
    <xf numFmtId="166" fontId="5" fillId="4" borderId="1" applyAlignment="1" pivotButton="0" quotePrefix="0" xfId="0">
      <alignment horizontal="right" vertical="center" wrapText="1"/>
    </xf>
    <xf numFmtId="170" fontId="4" fillId="0" borderId="1" applyAlignment="1" pivotButton="0" quotePrefix="0" xfId="0">
      <alignment horizontal="right" vertical="center" wrapText="1"/>
    </xf>
    <xf numFmtId="166" fontId="4" fillId="0" borderId="1" applyAlignment="1" pivotButton="0" quotePrefix="0" xfId="0">
      <alignment horizontal="right" vertical="center" wrapText="1"/>
    </xf>
    <xf numFmtId="0" fontId="5" fillId="9" borderId="1" applyAlignment="1" pivotButton="0" quotePrefix="0" xfId="0">
      <alignment horizontal="left" vertical="center" wrapText="1"/>
    </xf>
    <xf numFmtId="0" fontId="4" fillId="6" borderId="1" applyAlignment="1" pivotButton="0" quotePrefix="0" xfId="0">
      <alignment horizontal="right" vertical="center" wrapText="1"/>
    </xf>
    <xf numFmtId="170" fontId="4" fillId="6" borderId="1" applyAlignment="1" pivotButton="0" quotePrefix="0" xfId="0">
      <alignment horizontal="right" vertical="center" wrapText="1"/>
    </xf>
    <xf numFmtId="0" fontId="4" fillId="10" borderId="1" applyAlignment="1" pivotButton="0" quotePrefix="0" xfId="0">
      <alignment horizontal="left" vertical="center" wrapText="1"/>
    </xf>
    <xf numFmtId="0" fontId="4" fillId="10" borderId="1" applyAlignment="1" pivotButton="0" quotePrefix="0" xfId="0">
      <alignment horizontal="right" vertical="center" wrapText="1"/>
    </xf>
    <xf numFmtId="170" fontId="4" fillId="10" borderId="1" applyAlignment="1" pivotButton="0" quotePrefix="0" xfId="0">
      <alignment horizontal="right" vertical="center" wrapText="1"/>
    </xf>
    <xf numFmtId="0" fontId="4" fillId="3" borderId="1" applyAlignment="1" pivotButton="0" quotePrefix="0" xfId="0">
      <alignment horizontal="right" vertical="center" wrapText="1"/>
    </xf>
    <xf numFmtId="0" fontId="4" fillId="4" borderId="1" applyAlignment="1" pivotButton="0" quotePrefix="0" xfId="0">
      <alignment horizontal="right" vertical="center" wrapText="1"/>
    </xf>
    <xf numFmtId="170" fontId="4" fillId="4" borderId="1" applyAlignment="1" pivotButton="0" quotePrefix="0" xfId="0">
      <alignment horizontal="right" vertical="center" wrapText="1"/>
    </xf>
    <xf numFmtId="0" fontId="4" fillId="11" borderId="1" applyAlignment="1" pivotButton="0" quotePrefix="0" xfId="0">
      <alignment horizontal="left" vertical="center" wrapText="1"/>
    </xf>
    <xf numFmtId="0" fontId="4" fillId="11" borderId="1" applyAlignment="1" pivotButton="0" quotePrefix="0" xfId="0">
      <alignment horizontal="right" vertical="center" wrapText="1"/>
    </xf>
    <xf numFmtId="170" fontId="4" fillId="11" borderId="1" applyAlignment="1" pivotButton="0" quotePrefix="0" xfId="0">
      <alignment horizontal="right" vertical="center" wrapText="1"/>
    </xf>
    <xf numFmtId="0" fontId="4" fillId="12" borderId="1" applyAlignment="1" pivotButton="0" quotePrefix="0" xfId="0">
      <alignment horizontal="left" vertical="center" wrapText="1"/>
    </xf>
    <xf numFmtId="0" fontId="4" fillId="12" borderId="1" applyAlignment="1" pivotButton="0" quotePrefix="0" xfId="0">
      <alignment horizontal="right" vertical="center" wrapText="1"/>
    </xf>
    <xf numFmtId="170" fontId="4" fillId="12" borderId="1" applyAlignment="1" pivotButton="0" quotePrefix="0" xfId="0">
      <alignment horizontal="right" vertical="center" wrapText="1"/>
    </xf>
    <xf numFmtId="0" fontId="4" fillId="7" borderId="1" applyAlignment="1" pivotButton="0" quotePrefix="0" xfId="0">
      <alignment horizontal="left" vertical="center" wrapText="1"/>
    </xf>
    <xf numFmtId="0" fontId="4" fillId="7" borderId="1" applyAlignment="1" pivotButton="0" quotePrefix="0" xfId="0">
      <alignment horizontal="right" vertical="center" wrapText="1"/>
    </xf>
    <xf numFmtId="170" fontId="4" fillId="7" borderId="1" applyAlignment="1" pivotButton="0" quotePrefix="0" xfId="0">
      <alignment horizontal="right" vertical="center" wrapText="1"/>
    </xf>
    <xf numFmtId="0" fontId="5" fillId="0" borderId="1" applyAlignment="1" pivotButton="0" quotePrefix="0" xfId="0">
      <alignment horizontal="right" vertical="center" wrapText="1"/>
    </xf>
    <xf numFmtId="170" fontId="5" fillId="0" borderId="1" applyAlignment="1" pivotButton="0" quotePrefix="0" xfId="0">
      <alignment horizontal="right" vertical="center" wrapText="1"/>
    </xf>
    <xf numFmtId="0" fontId="5" fillId="3" borderId="1" applyAlignment="1" pivotButton="0" quotePrefix="0" xfId="0">
      <alignment horizontal="right" vertical="center" wrapText="1"/>
    </xf>
    <xf numFmtId="170" fontId="5" fillId="3" borderId="1" applyAlignment="1" pivotButton="0" quotePrefix="0" xfId="0">
      <alignment horizontal="right" vertical="center" wrapText="1"/>
    </xf>
    <xf numFmtId="0" fontId="5" fillId="6" borderId="1" applyAlignment="1" pivotButton="0" quotePrefix="0" xfId="0">
      <alignment horizontal="right" vertical="center" wrapText="1"/>
    </xf>
    <xf numFmtId="0" fontId="17" fillId="0" borderId="0" pivotButton="0" quotePrefix="0" xfId="0"/>
    <xf numFmtId="0" fontId="4" fillId="14" borderId="1" applyAlignment="1" pivotButton="0" quotePrefix="0" xfId="0">
      <alignment horizontal="left" vertical="center" wrapText="1"/>
    </xf>
    <xf numFmtId="164" fontId="4" fillId="14" borderId="1" applyAlignment="1" pivotButton="0" quotePrefix="0" xfId="0">
      <alignment horizontal="left" vertical="center" wrapText="1"/>
    </xf>
    <xf numFmtId="0" fontId="5" fillId="14" borderId="1" applyAlignment="1" pivotButton="0" quotePrefix="0" xfId="0">
      <alignment horizontal="left" vertical="center" wrapText="1"/>
    </xf>
    <xf numFmtId="164" fontId="5" fillId="14" borderId="1" applyAlignment="1" pivotButton="0" quotePrefix="0" xfId="0">
      <alignment horizontal="right" vertical="center" wrapText="1"/>
    </xf>
    <xf numFmtId="166" fontId="5" fillId="14" borderId="1" applyAlignment="1" pivotButton="0" quotePrefix="0" xfId="0">
      <alignment horizontal="right" vertical="center" wrapText="1"/>
    </xf>
    <xf numFmtId="0" fontId="0" fillId="0" borderId="4" pivotButton="0" quotePrefix="0" xfId="0"/>
    <xf numFmtId="0" fontId="0" fillId="0" borderId="5" pivotButton="0" quotePrefix="0" xfId="0"/>
    <xf numFmtId="0" fontId="18" fillId="0" borderId="0" pivotButton="0" quotePrefix="0" xfId="0"/>
    <xf numFmtId="0" fontId="3" fillId="13" borderId="1" applyAlignment="1" pivotButton="0" quotePrefix="0" xfId="0">
      <alignment horizontal="center" vertical="center" wrapText="1"/>
    </xf>
    <xf numFmtId="0" fontId="1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styles" Target="styles.xml" Id="rId13"/><Relationship Type="http://schemas.openxmlformats.org/officeDocument/2006/relationships/theme" Target="theme/theme1.xml" Id="rId1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7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4" customWidth="1" min="1" max="1"/>
    <col width="28" customWidth="1" min="2" max="2"/>
    <col width="12" customWidth="1" min="3" max="3"/>
    <col width="14" customWidth="1" min="4" max="4"/>
    <col width="22" customWidth="1" min="5" max="5"/>
    <col width="13" customWidth="1" min="6" max="6"/>
    <col width="13" customWidth="1" min="7" max="7"/>
    <col width="45" customWidth="1" min="8" max="8"/>
  </cols>
  <sheetData>
    <row r="1" ht="30" customHeight="1">
      <c r="A1" s="1" t="inlineStr">
        <is>
          <t>WÄRMEPUMPEN-ANGEBOTSVERGLEICH</t>
        </is>
      </c>
    </row>
    <row r="2" ht="22" customHeight="1">
      <c r="A2" s="2" t="inlineStr">
        <is>
          <t>Familie Wagner • Josef-Atzl-Weg 11 • 83737 Irschenberg • Mai 2026</t>
        </is>
      </c>
    </row>
    <row r="4" ht="30" customHeight="1">
      <c r="A4" s="3" t="inlineStr">
        <is>
          <t>Anbieter</t>
        </is>
      </c>
      <c r="B4" s="3" t="inlineStr">
        <is>
          <t>Wärmepumpe</t>
        </is>
      </c>
      <c r="C4" s="3" t="inlineStr">
        <is>
          <t>Leistung</t>
        </is>
      </c>
      <c r="D4" s="3" t="inlineStr">
        <is>
          <t>Kältemittel</t>
        </is>
      </c>
      <c r="E4" s="3" t="inlineStr">
        <is>
          <t>Speicher</t>
        </is>
      </c>
      <c r="F4" s="3" t="inlineStr">
        <is>
          <t>Netto €</t>
        </is>
      </c>
      <c r="G4" s="3" t="inlineStr">
        <is>
          <t>Brutto €</t>
        </is>
      </c>
      <c r="H4" s="3" t="inlineStr">
        <is>
          <t>Bewertung</t>
        </is>
      </c>
    </row>
    <row r="5" ht="45" customHeight="1">
      <c r="A5" s="4" t="inlineStr">
        <is>
          <t>Zygar (Ovum)</t>
        </is>
      </c>
      <c r="B5" s="4" t="inlineStr">
        <is>
          <t>Ovum AirCube AC312P</t>
        </is>
      </c>
      <c r="C5" s="4" t="inlineStr">
        <is>
          <t>3-12 kW</t>
        </is>
      </c>
      <c r="D5" s="4" t="inlineStr">
        <is>
          <t>R290 (Propan)</t>
        </is>
      </c>
      <c r="E5" s="4" t="inlineStr">
        <is>
          <t>Cube 500 L + Online</t>
        </is>
      </c>
      <c r="F5" s="5" t="n">
        <v>44741.77</v>
      </c>
      <c r="G5" s="5" t="n">
        <v>53242.71</v>
      </c>
      <c r="H5" s="4" t="inlineStr">
        <is>
          <t>Premium-Anbieter, sehr teures Hardware-Paket; +300 % Zuschlag auf Rohrmaterial untypisch hoch</t>
        </is>
      </c>
    </row>
    <row r="6" ht="45" customHeight="1">
      <c r="A6" s="6" t="inlineStr">
        <is>
          <t>Zygar (Buderus)</t>
        </is>
      </c>
      <c r="B6" s="6" t="inlineStr">
        <is>
          <t>Buderus Logaplus WLW186i-7</t>
        </is>
      </c>
      <c r="C6" s="6" t="inlineStr">
        <is>
          <t>5,5-7 kW</t>
        </is>
      </c>
      <c r="D6" s="6" t="inlineStr">
        <is>
          <t>R290 (Propan)</t>
        </is>
      </c>
      <c r="E6" s="6" t="inlineStr">
        <is>
          <t>T180 (180 L integr.)</t>
        </is>
      </c>
      <c r="F6" s="7" t="n">
        <v>36224.72</v>
      </c>
      <c r="G6" s="7" t="n">
        <v>43107.42</v>
      </c>
      <c r="H6" s="6" t="inlineStr">
        <is>
          <t>Solide Marke; Rohrmaterial-Zuschlag +300 % deutlich überteuert, Demontage Öltank 2.250 € hoch</t>
        </is>
      </c>
    </row>
    <row r="7" ht="45" customHeight="1">
      <c r="A7" s="4" t="inlineStr">
        <is>
          <t>SWP (Samsung)</t>
        </is>
      </c>
      <c r="B7" s="4" t="inlineStr">
        <is>
          <t>Samsung Mono Block HT 16</t>
        </is>
      </c>
      <c r="C7" s="4" t="inlineStr">
        <is>
          <t>16 kW</t>
        </is>
      </c>
      <c r="D7" s="4" t="inlineStr">
        <is>
          <t>R290 (Propan)</t>
        </is>
      </c>
      <c r="E7" s="4" t="inlineStr">
        <is>
          <t>HUB 260 L + 100 L Puffer</t>
        </is>
      </c>
      <c r="F7" s="5" t="n">
        <v>24431.51</v>
      </c>
      <c r="G7" s="5" t="n">
        <v>28950</v>
      </c>
      <c r="H7" s="4" t="inlineStr">
        <is>
          <t>Günstig durch Mai-Bonus; WP mit 16 kW jedoch deutlich überdimensioniert für Bestandshaus</t>
        </is>
      </c>
    </row>
    <row r="8" ht="45" customHeight="1">
      <c r="A8" s="6" t="inlineStr">
        <is>
          <t>AF Energy (Komplett 9,4 kWp)</t>
        </is>
      </c>
      <c r="B8" s="6" t="inlineStr">
        <is>
          <t>Buderus Logatherm WLW186i E</t>
        </is>
      </c>
      <c r="C8" s="6" t="inlineStr">
        <is>
          <t>6,7 kW</t>
        </is>
      </c>
      <c r="D8" s="6" t="inlineStr">
        <is>
          <t>R290 (Propan)</t>
        </is>
      </c>
      <c r="E8" s="6" t="inlineStr">
        <is>
          <t>Puffer 100 L + WW 300 L</t>
        </is>
      </c>
      <c r="F8" s="7" t="n">
        <v>49450</v>
      </c>
      <c r="G8" s="7" t="n">
        <v>55748.5</v>
      </c>
      <c r="H8" s="6" t="inlineStr">
        <is>
          <t>PV+WP-Komplettpaket; PV-Anlage zu klein bei 9,4 kWp für eure Verhältnisse</t>
        </is>
      </c>
    </row>
    <row r="9" ht="45" customHeight="1">
      <c r="A9" s="4" t="inlineStr">
        <is>
          <t>AF Energy (Komplett 4,7 kWp)</t>
        </is>
      </c>
      <c r="B9" s="4" t="inlineStr">
        <is>
          <t>Buderus Logatherm WLW186i E</t>
        </is>
      </c>
      <c r="C9" s="4" t="inlineStr">
        <is>
          <t>6,7 kW</t>
        </is>
      </c>
      <c r="D9" s="4" t="inlineStr">
        <is>
          <t>R290 (Propan)</t>
        </is>
      </c>
      <c r="E9" s="4" t="inlineStr">
        <is>
          <t>Puffer 100 L + WW 300 L</t>
        </is>
      </c>
      <c r="F9" s="5" t="n">
        <v>49900</v>
      </c>
      <c r="G9" s="5" t="n">
        <v>56198.5</v>
      </c>
      <c r="H9" s="4" t="inlineStr">
        <is>
          <t>Variante mit kleinerer PV aber mehr Speicher+Wallbox; teuer für 4,7 kWp</t>
        </is>
      </c>
    </row>
    <row r="10" ht="45" customHeight="1">
      <c r="A10" s="6" t="inlineStr">
        <is>
          <t>ZEO Solar (Bosch)</t>
        </is>
      </c>
      <c r="B10" s="6" t="inlineStr">
        <is>
          <t>Bosch Compress 6800i AW</t>
        </is>
      </c>
      <c r="C10" s="6" t="inlineStr">
        <is>
          <t>10 kW</t>
        </is>
      </c>
      <c r="D10" s="6" t="inlineStr">
        <is>
          <t>R290 (Propan)</t>
        </is>
      </c>
      <c r="E10" s="6" t="inlineStr">
        <is>
          <t>WH 370 + 70 L Puffer integr.</t>
        </is>
      </c>
      <c r="F10" s="7" t="n">
        <v>31722.06</v>
      </c>
      <c r="G10" s="7" t="n">
        <v>37749.25</v>
      </c>
      <c r="H10" s="6" t="inlineStr">
        <is>
          <t>Faires Komplettpaket; Erdung 745 € separat ausgewiesen, Rabatt 2.239 € ehrlich</t>
        </is>
      </c>
    </row>
    <row r="11" ht="45" customHeight="1">
      <c r="A11" s="4" t="inlineStr">
        <is>
          <t>Antretter (Buderus)</t>
        </is>
      </c>
      <c r="B11" s="4" t="inlineStr">
        <is>
          <t>Buderus Logaplus M WLW186i-12</t>
        </is>
      </c>
      <c r="C11" s="4" t="inlineStr">
        <is>
          <t>5,5-12 kW</t>
        </is>
      </c>
      <c r="D11" s="4" t="inlineStr">
        <is>
          <t>R290 (Propan)</t>
        </is>
      </c>
      <c r="E11" s="4" t="inlineStr">
        <is>
          <t>TP70 + ext. WW 300 L</t>
        </is>
      </c>
      <c r="F11" s="5" t="n">
        <v>33542.06</v>
      </c>
      <c r="G11" s="5" t="n">
        <v>39915.05</v>
      </c>
      <c r="H11" s="4" t="inlineStr">
        <is>
          <t>Detailliertes Angebot mit Smart Home, viele Alternativen ausgewiesen</t>
        </is>
      </c>
    </row>
    <row r="12" ht="45" customHeight="1">
      <c r="A12" s="98" t="inlineStr">
        <is>
          <t>1KOMMA5° (Marktrecherche)</t>
        </is>
      </c>
      <c r="B12" s="98" t="inlineStr">
        <is>
          <t>Daikin Altherma / Viessmann · ~10 kW</t>
        </is>
      </c>
      <c r="C12" s="98" t="inlineStr">
        <is>
          <t>~10 kW</t>
        </is>
      </c>
      <c r="D12" s="98" t="inlineStr">
        <is>
          <t>R32/R290</t>
        </is>
      </c>
      <c r="E12" s="98" t="inlineStr">
        <is>
          <t>inkl. + Heartbeat AI</t>
        </is>
      </c>
      <c r="F12" s="99" t="n">
        <v>35294</v>
      </c>
      <c r="G12" s="99" t="n">
        <v>42000</v>
      </c>
      <c r="H12" s="98" t="inlineStr">
        <is>
          <t>Premium-Komplettanbieter mit Heartbeat AI Energiemanagement; 10-20 % über lokalen Anbietern. Smart-Meter-Wartezeit 6-12 Wochen.</t>
        </is>
      </c>
    </row>
    <row r="13" ht="45" customHeight="1">
      <c r="A13" s="8" t="inlineStr">
        <is>
          <t>** EIGENMONTAGE (Vergleich) **</t>
        </is>
      </c>
      <c r="B13" s="8" t="inlineStr">
        <is>
          <t>Buderus WLW186i-7 AR T180</t>
        </is>
      </c>
      <c r="C13" s="8" t="inlineStr">
        <is>
          <t>5,5-7 kW</t>
        </is>
      </c>
      <c r="D13" s="8" t="inlineStr">
        <is>
          <t>R290 (Propan)</t>
        </is>
      </c>
      <c r="E13" s="8" t="inlineStr">
        <is>
          <t>T180 (180 L integr.)</t>
        </is>
      </c>
      <c r="F13" s="9" t="n">
        <v>19580</v>
      </c>
      <c r="G13" s="9" t="n">
        <v>23300</v>
      </c>
      <c r="H13" s="8" t="inlineStr">
        <is>
          <t>Eigenmontage / Direkteinkauf + Subunternehmer-Stundenleistung, KfW-fähig</t>
        </is>
      </c>
    </row>
    <row r="14" ht="45" customHeight="1"/>
    <row r="15" ht="45" customHeight="1">
      <c r="A15" s="8" t="inlineStr">
        <is>
          <t>Niedrigster Brutto</t>
        </is>
      </c>
      <c r="B15" s="8" t="n"/>
      <c r="C15" s="8" t="n"/>
      <c r="D15" s="8" t="n"/>
      <c r="E15" s="8" t="n"/>
      <c r="F15" s="8" t="n"/>
      <c r="G15" s="9">
        <f>MIN(G5:G12)</f>
        <v/>
      </c>
      <c r="H15" s="8" t="n"/>
    </row>
    <row r="16" ht="45" customHeight="1">
      <c r="A16" s="10" t="inlineStr">
        <is>
          <t>Höchster Brutto</t>
        </is>
      </c>
      <c r="B16" s="10" t="n"/>
      <c r="C16" s="10" t="n"/>
      <c r="D16" s="10" t="n"/>
      <c r="E16" s="10" t="n"/>
      <c r="F16" s="10" t="n"/>
      <c r="G16" s="11">
        <f>MAX(G5:G12)</f>
        <v/>
      </c>
      <c r="H16" s="10" t="n"/>
    </row>
    <row r="17">
      <c r="A17" s="12" t="inlineStr">
        <is>
          <t>Durchschnitt Brutto (ohne Eigen)</t>
        </is>
      </c>
      <c r="B17" s="12" t="n"/>
      <c r="C17" s="12" t="n"/>
      <c r="D17" s="12" t="n"/>
      <c r="E17" s="12" t="n"/>
      <c r="F17" s="12" t="n"/>
      <c r="G17" s="13">
        <f>AVERAGE(G5:G10)</f>
        <v/>
      </c>
      <c r="H17" s="12" t="n"/>
    </row>
  </sheetData>
  <mergeCells count="2">
    <mergeCell ref="A2:H2"/>
    <mergeCell ref="A1:H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E32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55" customWidth="1" min="1" max="1"/>
    <col width="35" customWidth="1" min="2" max="2"/>
    <col width="14" customWidth="1" min="3" max="3"/>
    <col width="8" customWidth="1" min="4" max="4"/>
    <col width="16" customWidth="1" min="5" max="5"/>
  </cols>
  <sheetData>
    <row r="1" ht="28" customHeight="1">
      <c r="A1" s="14" t="inlineStr">
        <is>
          <t>GRUNDKALKULATION EIGENMONTAGE WÄRMEPUMPE</t>
        </is>
      </c>
    </row>
    <row r="2">
      <c r="A2" s="20" t="inlineStr">
        <is>
          <t>Selbstkauf via Online-Fachhandel + Subunternehmer-Beauftragung (Stand Mai 2026, Marktpreise recherchiert)</t>
        </is>
      </c>
    </row>
    <row r="4" ht="30" customHeight="1">
      <c r="A4" s="3" t="inlineStr">
        <is>
          <t>Position</t>
        </is>
      </c>
      <c r="B4" s="3" t="inlineStr">
        <is>
          <t>Lieferant / Quelle</t>
        </is>
      </c>
      <c r="C4" s="3" t="inlineStr">
        <is>
          <t>Netto €</t>
        </is>
      </c>
      <c r="D4" s="3" t="inlineStr">
        <is>
          <t>MwSt</t>
        </is>
      </c>
      <c r="E4" s="3" t="inlineStr">
        <is>
          <t>Brutto €</t>
        </is>
      </c>
    </row>
    <row r="5">
      <c r="A5" s="15">
        <f>= HARDWARE ==</f>
        <v/>
      </c>
      <c r="B5" s="15" t="n"/>
      <c r="C5" s="15" t="n"/>
      <c r="D5" s="15" t="n"/>
      <c r="E5" s="15" t="n"/>
    </row>
    <row r="6">
      <c r="A6" s="6" t="inlineStr">
        <is>
          <t>Buderus Logaplus M WLW186i-7 AR T180 Paket (komplett)</t>
        </is>
      </c>
      <c r="B6" s="6" t="inlineStr">
        <is>
          <t>heizungsdiscount24.de (UVP 18.700 €)</t>
        </is>
      </c>
      <c r="C6" s="16" t="n">
        <v>8949.58</v>
      </c>
      <c r="D6" s="27" t="n">
        <v>0.19</v>
      </c>
      <c r="E6" s="16">
        <f>C6*(1+D6)</f>
        <v/>
      </c>
    </row>
    <row r="7">
      <c r="A7" s="6" t="inlineStr">
        <is>
          <t>Hydraulikpaket Edelstahl 28+22 mm Mapress (45 m)</t>
        </is>
      </c>
      <c r="B7" s="6" t="inlineStr">
        <is>
          <t>Online-Fachhandel + Großhandel</t>
        </is>
      </c>
      <c r="C7" s="16" t="n">
        <v>1300</v>
      </c>
      <c r="D7" s="27" t="n">
        <v>0.19</v>
      </c>
      <c r="E7" s="16">
        <f>C7*(1+D7)</f>
        <v/>
      </c>
    </row>
    <row r="8">
      <c r="A8" s="6" t="inlineStr">
        <is>
          <t>Isolierung Heizungsrohre (45 m, EnEV)</t>
        </is>
      </c>
      <c r="B8" s="6" t="inlineStr">
        <is>
          <t>Großhandel (Armaflex/Isover)</t>
        </is>
      </c>
      <c r="C8" s="16" t="n">
        <v>280</v>
      </c>
      <c r="D8" s="27" t="n">
        <v>0.19</v>
      </c>
      <c r="E8" s="16">
        <f>C8*(1+D8)</f>
        <v/>
      </c>
    </row>
    <row r="9">
      <c r="A9" s="6" t="inlineStr">
        <is>
          <t>Schlammabscheider FlamcoClean Smart EcoPlus</t>
        </is>
      </c>
      <c r="B9" s="6" t="inlineStr">
        <is>
          <t>Online-Fachhandel</t>
        </is>
      </c>
      <c r="C9" s="16" t="n">
        <v>220</v>
      </c>
      <c r="D9" s="27" t="n">
        <v>0.19</v>
      </c>
      <c r="E9" s="16">
        <f>C9*(1+D9)</f>
        <v/>
      </c>
    </row>
    <row r="10">
      <c r="A10" s="6" t="inlineStr">
        <is>
          <t>Druckausdehnungsgefäß Reflex N 35</t>
        </is>
      </c>
      <c r="B10" s="6" t="inlineStr">
        <is>
          <t>Online-Fachhandel</t>
        </is>
      </c>
      <c r="C10" s="16" t="n">
        <v>110</v>
      </c>
      <c r="D10" s="27" t="n">
        <v>0.19</v>
      </c>
      <c r="E10" s="16">
        <f>C10*(1+D10)</f>
        <v/>
      </c>
    </row>
    <row r="11">
      <c r="A11" s="6" t="inlineStr">
        <is>
          <t>Kleinmaterial (Kugelhähne, Entlüfter, KFE)</t>
        </is>
      </c>
      <c r="B11" s="6" t="inlineStr">
        <is>
          <t>Großhandel</t>
        </is>
      </c>
      <c r="C11" s="16" t="n">
        <v>250</v>
      </c>
      <c r="D11" s="27" t="n">
        <v>0.19</v>
      </c>
      <c r="E11" s="16">
        <f>C11*(1+D11)</f>
        <v/>
      </c>
    </row>
    <row r="12">
      <c r="A12" s="6" t="inlineStr">
        <is>
          <t>DOYMA Hauseinführung DN150 drückendes Wasser</t>
        </is>
      </c>
      <c r="B12" s="6" t="inlineStr">
        <is>
          <t>Online (Konzept Reonic / Toolineo)</t>
        </is>
      </c>
      <c r="C12" s="16" t="n">
        <v>320</v>
      </c>
      <c r="D12" s="27" t="n">
        <v>0.19</v>
      </c>
      <c r="E12" s="16">
        <f>C12*(1+D12)</f>
        <v/>
      </c>
    </row>
    <row r="13">
      <c r="A13" s="6" t="inlineStr">
        <is>
          <t>Verbindungsleitung außen 6m (Wärmepumpen-Fernleitung)</t>
        </is>
      </c>
      <c r="B13" s="6" t="inlineStr">
        <is>
          <t>Austroflex / Brugg DUO</t>
        </is>
      </c>
      <c r="C13" s="16" t="n">
        <v>500</v>
      </c>
      <c r="D13" s="27" t="n">
        <v>0.19</v>
      </c>
      <c r="E13" s="16">
        <f>C13*(1+D13)</f>
        <v/>
      </c>
    </row>
    <row r="14">
      <c r="A14" s="6" t="inlineStr">
        <is>
          <t>APZ-/APR-Box (§14a Smart Meter Steuerbox)</t>
        </is>
      </c>
      <c r="B14" s="6" t="inlineStr">
        <is>
          <t>Online-Elektrofachhandel</t>
        </is>
      </c>
      <c r="C14" s="16" t="n">
        <v>1000</v>
      </c>
      <c r="D14" s="27" t="n">
        <v>0.19</v>
      </c>
      <c r="E14" s="16">
        <f>C14*(1+D14)</f>
        <v/>
      </c>
    </row>
    <row r="15">
      <c r="A15" s="6" t="inlineStr">
        <is>
          <t>AC-Überspannungsschutz Typ 2</t>
        </is>
      </c>
      <c r="B15" s="6" t="inlineStr">
        <is>
          <t>Online (Hager/ABB)</t>
        </is>
      </c>
      <c r="C15" s="16" t="n">
        <v>80</v>
      </c>
      <c r="D15" s="27" t="n">
        <v>0.19</v>
      </c>
      <c r="E15" s="16">
        <f>C15*(1+D15)</f>
        <v/>
      </c>
    </row>
    <row r="16">
      <c r="A16" s="6" t="inlineStr">
        <is>
          <t>Wärmepumpen-Fundament (Bordsteine + Kies + Sockel)</t>
        </is>
      </c>
      <c r="B16" s="6" t="inlineStr">
        <is>
          <t>Baumarkt + Material</t>
        </is>
      </c>
      <c r="C16" s="16" t="n">
        <v>250</v>
      </c>
      <c r="D16" s="27" t="n">
        <v>0.19</v>
      </c>
      <c r="E16" s="16">
        <f>C16*(1+D16)</f>
        <v/>
      </c>
    </row>
    <row r="17">
      <c r="A17" s="15">
        <f>= HANDWERKER (Subunternehmer) ==</f>
        <v/>
      </c>
      <c r="B17" s="15" t="n"/>
      <c r="C17" s="15" t="n"/>
      <c r="D17" s="15" t="n"/>
      <c r="E17" s="15" t="n"/>
    </row>
    <row r="18">
      <c r="A18" s="6" t="inlineStr">
        <is>
          <t>Heizungsbauer SHK - Anschluss WP + Pufferspeicher (16 h à 85 €)</t>
        </is>
      </c>
      <c r="B18" s="6" t="inlineStr">
        <is>
          <t>Lokaler SHK-Betrieb</t>
        </is>
      </c>
      <c r="C18" s="16" t="n">
        <v>1360</v>
      </c>
      <c r="D18" s="27" t="n">
        <v>0.19</v>
      </c>
      <c r="E18" s="16">
        <f>C18*(1+D18)</f>
        <v/>
      </c>
    </row>
    <row r="19">
      <c r="A19" s="6" t="inlineStr">
        <is>
          <t>Elektriker - Anschluss WP + APZ + Erdung + Überspannungsschutz (10 h à 85 €)</t>
        </is>
      </c>
      <c r="B19" s="6" t="inlineStr">
        <is>
          <t>Lokaler Elektriker</t>
        </is>
      </c>
      <c r="C19" s="16" t="n">
        <v>850</v>
      </c>
      <c r="D19" s="27" t="n">
        <v>0.19</v>
      </c>
      <c r="E19" s="16">
        <f>C19*(1+D19)</f>
        <v/>
      </c>
    </row>
    <row r="20">
      <c r="A20" s="6" t="inlineStr">
        <is>
          <t>Energieberater (KfW-Antrag + Heizlastberechnung + hydr. Abgleich)</t>
        </is>
      </c>
      <c r="B20" s="6" t="inlineStr">
        <is>
          <t>Bayerische Energieberatung</t>
        </is>
      </c>
      <c r="C20" s="16" t="n">
        <v>1200</v>
      </c>
      <c r="D20" s="27" t="n">
        <v>0.19</v>
      </c>
      <c r="E20" s="16">
        <f>C20*(1+D20)</f>
        <v/>
      </c>
    </row>
    <row r="21">
      <c r="A21" s="6" t="inlineStr">
        <is>
          <t>Tankfachfirma - Öltank-Demontage komplett (Kalt-Trenn)</t>
        </is>
      </c>
      <c r="B21" s="6" t="inlineStr">
        <is>
          <t>z.B. Heidemann Tankservice</t>
        </is>
      </c>
      <c r="C21" s="16" t="n">
        <v>1500</v>
      </c>
      <c r="D21" s="27" t="n">
        <v>0.19</v>
      </c>
      <c r="E21" s="16">
        <f>C21*(1+D21)</f>
        <v/>
      </c>
    </row>
    <row r="22">
      <c r="A22" s="6" t="inlineStr">
        <is>
          <t>Kernbohrung DN200 (Subunternehmer)</t>
        </is>
      </c>
      <c r="B22" s="6" t="inlineStr">
        <is>
          <t>Baufirma vor Ort</t>
        </is>
      </c>
      <c r="C22" s="16" t="n">
        <v>150</v>
      </c>
      <c r="D22" s="27" t="n">
        <v>0.19</v>
      </c>
      <c r="E22" s="16">
        <f>C22*(1+D22)</f>
        <v/>
      </c>
    </row>
    <row r="23">
      <c r="A23" s="6" t="inlineStr">
        <is>
          <t>Kfz-Pauschale &amp; Anfahrten (eingerechnet bei Stunden)</t>
        </is>
      </c>
      <c r="B23" s="6" t="inlineStr">
        <is>
          <t>—</t>
        </is>
      </c>
      <c r="C23" s="16" t="n">
        <v>0</v>
      </c>
      <c r="D23" s="27" t="n">
        <v>0</v>
      </c>
      <c r="E23" s="16">
        <f>C23*(1+D23)</f>
        <v/>
      </c>
    </row>
    <row r="24">
      <c r="A24" s="15">
        <f>= SONSTIGES ==</f>
        <v/>
      </c>
      <c r="B24" s="15" t="n"/>
      <c r="C24" s="15" t="n"/>
      <c r="D24" s="15" t="n"/>
      <c r="E24" s="15" t="n"/>
    </row>
    <row r="25">
      <c r="A25" s="6" t="inlineStr">
        <is>
          <t>Inbetriebnahme + Einschulung durch Buderus-zertifizierten Partner</t>
        </is>
      </c>
      <c r="B25" s="6" t="inlineStr">
        <is>
          <t>Buderus-Partner-Netzwerk</t>
        </is>
      </c>
      <c r="C25" s="16" t="n">
        <v>400</v>
      </c>
      <c r="D25" s="27" t="n">
        <v>0.19</v>
      </c>
      <c r="E25" s="16">
        <f>C25*(1+D25)</f>
        <v/>
      </c>
    </row>
    <row r="26">
      <c r="A26" s="6" t="inlineStr">
        <is>
          <t>Spülen + VE-Wasser nach VDI 2035</t>
        </is>
      </c>
      <c r="B26" s="6" t="inlineStr">
        <is>
          <t>Eigenleistung + Großhandel</t>
        </is>
      </c>
      <c r="C26" s="16" t="n">
        <v>180</v>
      </c>
      <c r="D26" s="27" t="n">
        <v>0.19</v>
      </c>
      <c r="E26" s="16">
        <f>C26*(1+D26)</f>
        <v/>
      </c>
    </row>
    <row r="27">
      <c r="A27" s="6" t="inlineStr">
        <is>
          <t>Klein-/Abdeckmaterial / Verbrauchsmaterial</t>
        </is>
      </c>
      <c r="B27" s="6" t="inlineStr">
        <is>
          <t>Baumarkt</t>
        </is>
      </c>
      <c r="C27" s="16" t="n">
        <v>200</v>
      </c>
      <c r="D27" s="27" t="n">
        <v>0.19</v>
      </c>
      <c r="E27" s="16">
        <f>C27*(1+D27)</f>
        <v/>
      </c>
    </row>
    <row r="28">
      <c r="A28" s="6" t="inlineStr">
        <is>
          <t>Versicherung / Bauleistungsversicherung (1 Mt)</t>
        </is>
      </c>
      <c r="B28" s="6" t="inlineStr">
        <is>
          <t>Privatversicherung</t>
        </is>
      </c>
      <c r="C28" s="16" t="n">
        <v>80</v>
      </c>
      <c r="D28" s="27" t="n">
        <v>0</v>
      </c>
      <c r="E28" s="16">
        <f>C28*(1+D28)</f>
        <v/>
      </c>
    </row>
    <row r="30">
      <c r="A30" s="12" t="inlineStr">
        <is>
          <t>SUMME EIGENMONTAGE</t>
        </is>
      </c>
      <c r="B30" s="12" t="n"/>
      <c r="C30" s="13">
        <f>SUM(C5:C28)</f>
        <v/>
      </c>
      <c r="D30" s="12" t="n"/>
      <c r="E30" s="13">
        <f>SUM(E5:E28)</f>
        <v/>
      </c>
    </row>
    <row r="31">
      <c r="A31" s="8" t="inlineStr">
        <is>
          <t>Förderung KfW 458 (30 % Basis + 5 % Klimabonus für R290 + ggf. EE-Bonus 5 %)</t>
        </is>
      </c>
      <c r="B31" s="8" t="n"/>
      <c r="C31" s="9">
        <f>-C30*0.4</f>
        <v/>
      </c>
      <c r="D31" s="8" t="n"/>
      <c r="E31" s="9">
        <f>-E30*0.4</f>
        <v/>
      </c>
    </row>
    <row r="32">
      <c r="A32" s="28" t="inlineStr">
        <is>
          <t>EFFEKTIVE KOSTEN nach KfW-Förderung 40 %</t>
        </is>
      </c>
      <c r="B32" s="28" t="n"/>
      <c r="C32" s="29">
        <f>C30+C31</f>
        <v/>
      </c>
      <c r="D32" s="28" t="n"/>
      <c r="E32" s="29">
        <f>E30+E31</f>
        <v/>
      </c>
    </row>
  </sheetData>
  <mergeCells count="2">
    <mergeCell ref="A2:E2"/>
    <mergeCell ref="A1:E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55" customWidth="1" min="1" max="1"/>
    <col width="18" customWidth="1" min="2" max="2"/>
    <col width="13" customWidth="1" min="3" max="3"/>
    <col width="18" customWidth="1" min="4" max="4"/>
    <col width="45" customWidth="1" min="5" max="5"/>
  </cols>
  <sheetData>
    <row r="1" ht="28" customHeight="1">
      <c r="A1" s="14" t="inlineStr">
        <is>
          <t>SZENARIO: ERSPARNIS REINVESTIEREN IN 40 kWp PV-ANLAGE</t>
        </is>
      </c>
    </row>
    <row r="2">
      <c r="A2" s="20" t="inlineStr">
        <is>
          <t>Strategievergleich: Premium-Komplettpaket (AF Energy) vs. Eigenmontage WP + große 40 kWp PV-Anlage</t>
        </is>
      </c>
    </row>
    <row r="4">
      <c r="A4" s="3" t="inlineStr">
        <is>
          <t>Variante</t>
        </is>
      </c>
      <c r="B4" s="3" t="inlineStr">
        <is>
          <t>WP-Kosten netto</t>
        </is>
      </c>
      <c r="C4" s="3" t="inlineStr">
        <is>
          <t>PV-Kosten netto</t>
        </is>
      </c>
      <c r="D4" s="3" t="inlineStr">
        <is>
          <t>Gesamtinvest netto</t>
        </is>
      </c>
      <c r="E4" s="3" t="inlineStr">
        <is>
          <t>Bemerkung</t>
        </is>
      </c>
    </row>
    <row r="5">
      <c r="A5" s="4" t="inlineStr">
        <is>
          <t>A) AF Energy Komplett (9,4 kWp PV + 6,7 kW WP)</t>
        </is>
      </c>
      <c r="B5" s="5" t="n">
        <v>39448.5</v>
      </c>
      <c r="C5" s="5" t="n">
        <v>16300</v>
      </c>
      <c r="D5" s="5" t="n">
        <v>55748.5</v>
      </c>
      <c r="E5" s="4" t="inlineStr">
        <is>
          <t>AF Energy 9,4 kWp PV + 9,6 kWh Speicher + Buderus WP, alles aus einer Hand</t>
        </is>
      </c>
    </row>
    <row r="6">
      <c r="A6" s="6" t="inlineStr">
        <is>
          <t>B) AF Energy + PV-Erweiterung auf 40 kWp (gleicher Anbieter)</t>
        </is>
      </c>
      <c r="B6" s="7" t="n">
        <v>39448.5</v>
      </c>
      <c r="C6" s="7" t="n">
        <v>46300</v>
      </c>
      <c r="D6" s="7" t="n">
        <v>85748.5</v>
      </c>
      <c r="E6" s="6" t="inlineStr">
        <is>
          <t>30,6 kWp Aufrüstung à ca. 980 €/kWp (Modul-/Wechselrichter-Mehraufwand)</t>
        </is>
      </c>
    </row>
    <row r="7">
      <c r="A7" s="30" t="inlineStr">
        <is>
          <t>C) Eigenmontage WP + 40 kWp PV bei Discounter (Sungrow/Trina, gleiche Marken)</t>
        </is>
      </c>
      <c r="B7" s="31" t="n">
        <v>15000</v>
      </c>
      <c r="C7" s="31" t="n">
        <v>40000</v>
      </c>
      <c r="D7" s="31" t="n">
        <v>55000</v>
      </c>
      <c r="E7" s="30" t="inlineStr">
        <is>
          <t>Buderus selbst kaufen + 40 kWp PV-Anlage komplett (1.000 €/kWp incl. Speicher 15 kWh)</t>
        </is>
      </c>
    </row>
    <row r="8">
      <c r="A8" s="6" t="inlineStr">
        <is>
          <t>D) ZEO Solar WP + 40 kWp PV (mit Förderung KfW)</t>
        </is>
      </c>
      <c r="B8" s="7" t="n">
        <v>31722.06</v>
      </c>
      <c r="C8" s="7" t="n">
        <v>36000</v>
      </c>
      <c r="D8" s="7" t="n">
        <v>67722.06</v>
      </c>
      <c r="E8" s="6" t="inlineStr">
        <is>
          <t>ZEO Solar WP komplett + 40 kWp via lokalem Solarteur</t>
        </is>
      </c>
    </row>
    <row r="9">
      <c r="A9" s="4" t="inlineStr">
        <is>
          <t>E) Antretter WP + 40 kWp Eigenleistung PV</t>
        </is>
      </c>
      <c r="B9" s="5" t="n">
        <v>33542.06</v>
      </c>
      <c r="C9" s="5" t="n">
        <v>32000</v>
      </c>
      <c r="D9" s="5" t="n">
        <v>65542.06</v>
      </c>
      <c r="E9" s="4" t="inlineStr">
        <is>
          <t>Antretter WP klassisch + 40 kWp PV selbst beschaffen</t>
        </is>
      </c>
    </row>
    <row r="12">
      <c r="A12" s="32" t="inlineStr">
        <is>
          <t>WIRTSCHAFTLICHKEITSANALYSE 40 kWp PV (über 20 Jahre)</t>
        </is>
      </c>
    </row>
    <row r="13">
      <c r="A13" s="33" t="inlineStr">
        <is>
          <t>Kennzahl</t>
        </is>
      </c>
      <c r="B13" s="33" t="inlineStr">
        <is>
          <t>Wert</t>
        </is>
      </c>
      <c r="C13" s="33" t="inlineStr">
        <is>
          <t>Einheit</t>
        </is>
      </c>
      <c r="D13" s="33" t="n"/>
      <c r="E13" s="33" t="inlineStr">
        <is>
          <t>Bemerkung</t>
        </is>
      </c>
    </row>
    <row r="14">
      <c r="A14" s="6" t="inlineStr">
        <is>
          <t>Jährliche Stromproduktion 40 kWp (Bayern, 950 kWh/kWp)</t>
        </is>
      </c>
      <c r="B14" s="34" t="n">
        <v>38000</v>
      </c>
      <c r="C14" s="6" t="inlineStr">
        <is>
          <t>kWh/Jahr</t>
        </is>
      </c>
      <c r="D14" s="6" t="n"/>
      <c r="E14" s="6" t="inlineStr"/>
    </row>
    <row r="15">
      <c r="A15" s="6" t="inlineStr">
        <is>
          <t>Davon Eigenverbrauch (Haushalt 5.630 kWh + WP 7.000 kWh = 12.630 kWh, davon 60 % via PV)</t>
        </is>
      </c>
      <c r="B15" s="34" t="n">
        <v>7578</v>
      </c>
      <c r="C15" s="6" t="inlineStr">
        <is>
          <t>kWh/Jahr</t>
        </is>
      </c>
      <c r="D15" s="6" t="n"/>
      <c r="E15" s="6" t="inlineStr">
        <is>
          <t>Eigenverbrauch-Quote 20 % bei großer PV</t>
        </is>
      </c>
    </row>
    <row r="16">
      <c r="A16" s="6" t="inlineStr">
        <is>
          <t>Eigenverbrauchs-Ersparnis (38 ct/kWh)</t>
        </is>
      </c>
      <c r="B16" s="7" t="n">
        <v>2879.64</v>
      </c>
      <c r="C16" s="6" t="inlineStr">
        <is>
          <t>€/Jahr</t>
        </is>
      </c>
      <c r="D16" s="6" t="n"/>
      <c r="E16" s="6" t="inlineStr">
        <is>
          <t>Aktueller Strompreis</t>
        </is>
      </c>
    </row>
    <row r="17">
      <c r="A17" s="6" t="inlineStr">
        <is>
          <t>Einspeisung Rest</t>
        </is>
      </c>
      <c r="B17" s="34" t="n">
        <v>30422</v>
      </c>
      <c r="C17" s="6" t="inlineStr">
        <is>
          <t>kWh/Jahr</t>
        </is>
      </c>
      <c r="D17" s="6" t="n"/>
      <c r="E17" s="6" t="inlineStr"/>
    </row>
    <row r="18">
      <c r="A18" s="6" t="inlineStr">
        <is>
          <t>Einspeisevergütung Teilein. (8 ct/kWh ø über 20 Jahre)</t>
        </is>
      </c>
      <c r="B18" s="7" t="n">
        <v>2433.76</v>
      </c>
      <c r="C18" s="6" t="inlineStr">
        <is>
          <t>€/Jahr</t>
        </is>
      </c>
      <c r="D18" s="6" t="n"/>
      <c r="E18" s="6" t="inlineStr">
        <is>
          <t>EEG 2026 + Anpassung</t>
        </is>
      </c>
    </row>
    <row r="19">
      <c r="A19" s="30" t="inlineStr">
        <is>
          <t>JÄHRLICHER ERTRAG (Ersparnis + Einspeisung)</t>
        </is>
      </c>
      <c r="B19" s="31" t="n">
        <v>5313.4</v>
      </c>
      <c r="C19" s="30" t="inlineStr">
        <is>
          <t>€/Jahr</t>
        </is>
      </c>
      <c r="D19" s="30" t="n"/>
      <c r="E19" s="30" t="inlineStr">
        <is>
          <t>Summe</t>
        </is>
      </c>
    </row>
    <row r="20">
      <c r="A20" s="6" t="inlineStr">
        <is>
          <t>Investition 40 kWp + Speicher 15 kWh netto</t>
        </is>
      </c>
      <c r="B20" s="7" t="n">
        <v>40000</v>
      </c>
      <c r="C20" s="6" t="inlineStr">
        <is>
          <t>€</t>
        </is>
      </c>
      <c r="D20" s="6" t="n"/>
      <c r="E20" s="6" t="inlineStr">
        <is>
          <t>Variante C/E Bereich</t>
        </is>
      </c>
    </row>
    <row r="21">
      <c r="A21" s="6" t="inlineStr">
        <is>
          <t>Amortisationszeit</t>
        </is>
      </c>
      <c r="B21" s="35" t="n">
        <v>7.528136409831746</v>
      </c>
      <c r="C21" s="6" t="inlineStr">
        <is>
          <t>Jahre</t>
        </is>
      </c>
      <c r="D21" s="6" t="n"/>
      <c r="E21" s="6" t="inlineStr">
        <is>
          <t>Statisch berechnet</t>
        </is>
      </c>
    </row>
    <row r="22">
      <c r="A22" s="6" t="inlineStr">
        <is>
          <t>Ertrag über 20 Jahre</t>
        </is>
      </c>
      <c r="B22" s="7" t="n">
        <v>106268</v>
      </c>
      <c r="C22" s="6" t="inlineStr">
        <is>
          <t>€</t>
        </is>
      </c>
      <c r="D22" s="6" t="n"/>
      <c r="E22" s="6" t="inlineStr">
        <is>
          <t>Summe 20 Jahre</t>
        </is>
      </c>
    </row>
    <row r="23">
      <c r="A23" s="30" t="inlineStr">
        <is>
          <t>Nettogewinn nach 20 Jahren (vor Strompreissteigerung)</t>
        </is>
      </c>
      <c r="B23" s="31" t="n">
        <v>66268</v>
      </c>
      <c r="C23" s="30" t="inlineStr">
        <is>
          <t>€</t>
        </is>
      </c>
      <c r="D23" s="30" t="n"/>
      <c r="E23" s="30" t="inlineStr">
        <is>
          <t>Konservativ</t>
        </is>
      </c>
    </row>
  </sheetData>
  <mergeCells count="3">
    <mergeCell ref="A2:E2"/>
    <mergeCell ref="A1:E1"/>
    <mergeCell ref="A12:E12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E27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8" customWidth="1" min="1" max="1"/>
    <col width="32" customWidth="1" min="2" max="2"/>
    <col width="22" customWidth="1" min="3" max="3"/>
    <col width="22" customWidth="1" min="4" max="4"/>
    <col width="50" customWidth="1" min="5" max="5"/>
  </cols>
  <sheetData>
    <row r="1" ht="30" customHeight="1">
      <c r="A1" s="1" t="inlineStr">
        <is>
          <t>GESAMT-EMPFEHLUNG</t>
        </is>
      </c>
    </row>
    <row r="3" ht="28" customHeight="1">
      <c r="A3" s="36" t="inlineStr">
        <is>
          <t>RANKING WP-Angebote (Preis-Leistung)</t>
        </is>
      </c>
    </row>
    <row r="4" ht="45" customHeight="1">
      <c r="A4" s="30" t="inlineStr">
        <is>
          <t>Platz 1</t>
        </is>
      </c>
      <c r="B4" s="30" t="inlineStr">
        <is>
          <t>ZEO Solar (Bosch Compress 6800i AW)</t>
        </is>
      </c>
      <c r="C4" s="30" t="inlineStr">
        <is>
          <t>37.749 € brutto</t>
        </is>
      </c>
      <c r="D4" s="30" t="inlineStr">
        <is>
          <t>★★★★★</t>
        </is>
      </c>
      <c r="E4" s="30" t="inlineStr">
        <is>
          <t>Faires Komplettpaket inkl. Garantieerweiterung, 0 % Anzahlung, transparente Erdungs-Position, gratis Montageversicherung. Bosch R290 ist hochwertig.</t>
        </is>
      </c>
    </row>
    <row r="5" ht="45" customHeight="1">
      <c r="A5" s="6" t="inlineStr">
        <is>
          <t>Platz 2</t>
        </is>
      </c>
      <c r="B5" s="6" t="inlineStr">
        <is>
          <t>Antretter &amp; Rixner (Buderus 12 kW)</t>
        </is>
      </c>
      <c r="C5" s="6" t="inlineStr">
        <is>
          <t>39.915 € brutto</t>
        </is>
      </c>
      <c r="D5" s="6" t="inlineStr">
        <is>
          <t>★★★★☆</t>
        </is>
      </c>
      <c r="E5" s="6" t="inlineStr">
        <is>
          <t>Sehr detaillierte Kalkulation, viele Posten transparent. Aber: Buderus 12 kW eventuell überdimensioniert; Smart-Home-Heimat einbezogen.</t>
        </is>
      </c>
    </row>
    <row r="6" ht="45" customHeight="1">
      <c r="A6" s="6" t="inlineStr">
        <is>
          <t>Platz 3</t>
        </is>
      </c>
      <c r="B6" s="6" t="inlineStr">
        <is>
          <t>SWP (Samsung HT 16)</t>
        </is>
      </c>
      <c r="C6" s="6" t="inlineStr">
        <is>
          <t>28.950 € brutto</t>
        </is>
      </c>
      <c r="D6" s="6" t="inlineStr">
        <is>
          <t>★★★☆☆</t>
        </is>
      </c>
      <c r="E6" s="6" t="inlineStr">
        <is>
          <t>Günstig durch Mai-Bonus, aber: 16 kW Samsung deutlich überdimensioniert für Bestandshaus mit ~21.500 kWh/a. Hydr. Abgleich fehlt!</t>
        </is>
      </c>
    </row>
    <row r="7" ht="45" customHeight="1">
      <c r="A7" s="37" t="inlineStr">
        <is>
          <t>Platz 4</t>
        </is>
      </c>
      <c r="B7" s="37" t="inlineStr">
        <is>
          <t>Zygar (Buderus 7 kW)</t>
        </is>
      </c>
      <c r="C7" s="37" t="inlineStr">
        <is>
          <t>43.107 € brutto</t>
        </is>
      </c>
      <c r="D7" s="37" t="inlineStr">
        <is>
          <t>★★★☆☆</t>
        </is>
      </c>
      <c r="E7" s="37" t="inlineStr">
        <is>
          <t>300 % Rohrmaterial-Zuschlag (5.500 €!) untypisch hoch, Fahrtkosten-Pauschale, 50 % Anzahlung.</t>
        </is>
      </c>
    </row>
    <row r="8" ht="45" customHeight="1">
      <c r="A8" s="6" t="inlineStr">
        <is>
          <t>Platz 5</t>
        </is>
      </c>
      <c r="B8" s="6" t="inlineStr">
        <is>
          <t>AF Energy 9,4 kWp</t>
        </is>
      </c>
      <c r="C8" s="6" t="inlineStr">
        <is>
          <t>55.748 € brutto</t>
        </is>
      </c>
      <c r="D8" s="6" t="inlineStr">
        <is>
          <t>★★★☆☆</t>
        </is>
      </c>
      <c r="E8" s="6" t="inlineStr">
        <is>
          <t>Komplettpaket mit PV. Aber 9,4 kWp PV ist klein, WP-Anteil allein bei 39.448 € (teurer als ZEO).</t>
        </is>
      </c>
    </row>
    <row r="9" ht="45" customHeight="1">
      <c r="A9" s="6" t="inlineStr">
        <is>
          <t>Platz 6</t>
        </is>
      </c>
      <c r="B9" s="6" t="inlineStr">
        <is>
          <t>AF Energy 4,7 kWp</t>
        </is>
      </c>
      <c r="C9" s="6" t="inlineStr">
        <is>
          <t>56.198 € brutto</t>
        </is>
      </c>
      <c r="D9" s="6" t="inlineStr">
        <is>
          <t>★★☆☆☆</t>
        </is>
      </c>
      <c r="E9" s="6" t="inlineStr">
        <is>
          <t>Noch teurer als Variante 1 wegen Wallbox+mehr Speicher, aber nur 4,7 kWp PV. Sehr ungünstige PV-Auslegung.</t>
        </is>
      </c>
    </row>
    <row r="10" ht="45" customHeight="1">
      <c r="A10" s="38" t="inlineStr">
        <is>
          <t>Platz 7</t>
        </is>
      </c>
      <c r="B10" s="38" t="inlineStr">
        <is>
          <t>Zygar (Ovum AirCube)</t>
        </is>
      </c>
      <c r="C10" s="38" t="inlineStr">
        <is>
          <t>53.242 € brutto</t>
        </is>
      </c>
      <c r="D10" s="38" t="inlineStr">
        <is>
          <t>★★☆☆☆</t>
        </is>
      </c>
      <c r="E10" s="38" t="inlineStr">
        <is>
          <t>Ovum ist Top-Marke, aber Cubespeicher 7.611 € extrem teuer. Insgesamt teuerstes klassisches WP-Angebot.</t>
        </is>
      </c>
    </row>
    <row r="12" ht="28" customHeight="1">
      <c r="A12" s="36" t="inlineStr">
        <is>
          <t>FINANZIELLE EMPFEHLUNG</t>
        </is>
      </c>
    </row>
    <row r="13" ht="45" customHeight="1">
      <c r="A13" s="30" t="inlineStr">
        <is>
          <t>Eigenmontage-Strategie</t>
        </is>
      </c>
      <c r="B13" s="30" t="inlineStr">
        <is>
          <t>Buderus selbst + Subunternehmer</t>
        </is>
      </c>
      <c r="C13" s="30" t="inlineStr">
        <is>
          <t>~19.500 € brutto</t>
        </is>
      </c>
      <c r="D13" s="30" t="inlineStr">
        <is>
          <t>Beste Wirtschaftlichkeit</t>
        </is>
      </c>
      <c r="E13" s="30" t="inlineStr">
        <is>
          <t>Spart 17.000-37.000 € gegenüber Angeboten. Mit der Ersparnis 40 kWp PV-Anlage aufrüsten.</t>
        </is>
      </c>
    </row>
    <row r="14" ht="45" customHeight="1">
      <c r="A14" s="30" t="inlineStr">
        <is>
          <t>Kombinationsempfehlung</t>
        </is>
      </c>
      <c r="B14" s="30" t="inlineStr">
        <is>
          <t>Eigenmontage Buderus WLW186i-7 + 40 kWp PV-Erweiterung</t>
        </is>
      </c>
      <c r="C14" s="30" t="inlineStr">
        <is>
          <t>~55.000 € brutto gesamt</t>
        </is>
      </c>
      <c r="D14" s="30" t="inlineStr">
        <is>
          <t>Optimum</t>
        </is>
      </c>
      <c r="E14" s="30" t="inlineStr">
        <is>
          <t>Selbstkauf der WP (Hardware + 100% Förderung) und PV-Aufstockung auf 40 kWp. Resultat: ~25.000 € weniger als AF-Komplett mit gleichzeitig 4x mehr PV-Leistung.</t>
        </is>
      </c>
    </row>
    <row r="16" ht="28" customHeight="1">
      <c r="A16" s="36" t="inlineStr">
        <is>
          <t>ALARMIERENDE FEHLENDE POSITIONEN</t>
        </is>
      </c>
    </row>
    <row r="17" ht="45" customHeight="1">
      <c r="A17" s="38" t="inlineStr">
        <is>
          <t>APZ/APR §14a EnWG-Steuerbox</t>
        </is>
      </c>
      <c r="B17" s="38" t="inlineStr">
        <is>
          <t>Pflicht seit 01.01.2024 für steuerbare Verbraucher.</t>
        </is>
      </c>
      <c r="C17" s="38" t="inlineStr">
        <is>
          <t>1.000-1.500 € Nachforderung wahrscheinlich</t>
        </is>
      </c>
      <c r="D17" s="38" t="inlineStr">
        <is>
          <t>FEHLT bei 6 von 7 Angeboten</t>
        </is>
      </c>
      <c r="E17" s="38" t="inlineStr">
        <is>
          <t>Nachverhandeln oder als Bedingung in Vertrag aufnehmen!</t>
        </is>
      </c>
    </row>
    <row r="18" ht="45" customHeight="1">
      <c r="A18" s="38" t="inlineStr">
        <is>
          <t>Heizlastberechnung nach DIN 12831</t>
        </is>
      </c>
      <c r="B18" s="38" t="inlineStr">
        <is>
          <t>KfW-458-Voraussetzung. Im Festpreis enthalten?</t>
        </is>
      </c>
      <c r="C18" s="38" t="inlineStr">
        <is>
          <t>400-700 €</t>
        </is>
      </c>
      <c r="D18" s="38" t="inlineStr">
        <is>
          <t>FEHLT bei Zygar, SWP</t>
        </is>
      </c>
      <c r="E18" s="38" t="inlineStr">
        <is>
          <t>Vor Vertragsabschluss schriftlich klären.</t>
        </is>
      </c>
    </row>
    <row r="19" ht="45" customHeight="1">
      <c r="A19" s="38" t="inlineStr">
        <is>
          <t>Hydraulischer Abgleich Verfahren B</t>
        </is>
      </c>
      <c r="B19" s="38" t="inlineStr">
        <is>
          <t>Förderbedingung</t>
        </is>
      </c>
      <c r="C19" s="38" t="inlineStr">
        <is>
          <t>650-1.000 €</t>
        </is>
      </c>
      <c r="D19" s="38" t="inlineStr">
        <is>
          <t>FEHLT bei SWP</t>
        </is>
      </c>
      <c r="E19" s="38" t="inlineStr">
        <is>
          <t>Nachfordern.</t>
        </is>
      </c>
    </row>
    <row r="20" ht="45" customHeight="1">
      <c r="A20" s="38" t="inlineStr">
        <is>
          <t>Erdung / Tiefenerder</t>
        </is>
      </c>
      <c r="B20" s="38" t="inlineStr">
        <is>
          <t>Bei vielen Altbauten nicht VDE-konform</t>
        </is>
      </c>
      <c r="C20" s="38" t="inlineStr">
        <is>
          <t>500-800 € Nachforderung</t>
        </is>
      </c>
      <c r="D20" s="38" t="inlineStr">
        <is>
          <t>FEHLT bei 6 von 7 Angeboten</t>
        </is>
      </c>
      <c r="E20" s="38" t="inlineStr">
        <is>
          <t>ZEO als einziger transparent.</t>
        </is>
      </c>
    </row>
    <row r="22" ht="28" customHeight="1">
      <c r="A22" s="36" t="inlineStr">
        <is>
          <t>DEUTLICH ÜBERHÖHTE KOSTEN</t>
        </is>
      </c>
    </row>
    <row r="23" ht="45" customHeight="1">
      <c r="A23" s="6" t="inlineStr">
        <is>
          <t>Rohrmaterial-Zuschlag +300 %</t>
        </is>
      </c>
      <c r="B23" s="6" t="inlineStr">
        <is>
          <t>Zygar Ovum + Buderus</t>
        </is>
      </c>
      <c r="C23" s="6" t="inlineStr">
        <is>
          <t>5.497,65 € (!)</t>
        </is>
      </c>
      <c r="D23" s="6" t="inlineStr">
        <is>
          <t>Üblich +100-150 %</t>
        </is>
      </c>
      <c r="E23" s="6" t="inlineStr">
        <is>
          <t>Verhandelbar! 2.000-3.000 € Ersparnis möglich.</t>
        </is>
      </c>
    </row>
    <row r="24" ht="45" customHeight="1">
      <c r="A24" s="6" t="inlineStr">
        <is>
          <t>OVUM Cubespeicher 500 L</t>
        </is>
      </c>
      <c r="B24" s="6" t="inlineStr">
        <is>
          <t>Zygar Ovum</t>
        </is>
      </c>
      <c r="C24" s="6" t="inlineStr">
        <is>
          <t>7.611,36 €</t>
        </is>
      </c>
      <c r="D24" s="6" t="inlineStr">
        <is>
          <t>Marktpreis 4.500-5.500 €</t>
        </is>
      </c>
      <c r="E24" s="6" t="inlineStr">
        <is>
          <t>Premium-Aufpreis ist hoch, Alternative Sunex/Buderus Stora 1.500 €.</t>
        </is>
      </c>
    </row>
    <row r="25" ht="45" customHeight="1">
      <c r="A25" s="6" t="inlineStr">
        <is>
          <t>Öltank-Entsorgung Antretter</t>
        </is>
      </c>
      <c r="B25" s="6" t="inlineStr">
        <is>
          <t>Antretter</t>
        </is>
      </c>
      <c r="C25" s="6" t="inlineStr">
        <is>
          <t>3.000 €</t>
        </is>
      </c>
      <c r="D25" s="6" t="inlineStr">
        <is>
          <t>Marktpreis 1.500-2.000 €</t>
        </is>
      </c>
      <c r="E25" s="6" t="inlineStr">
        <is>
          <t>Drei Vergleichsangebote zeigen Spanne 1.250-3.000 €.</t>
        </is>
      </c>
    </row>
    <row r="26" ht="45" customHeight="1">
      <c r="A26" s="6" t="inlineStr">
        <is>
          <t>Fundament Zygar</t>
        </is>
      </c>
      <c r="B26" s="6" t="inlineStr">
        <is>
          <t>Zygar (beide)</t>
        </is>
      </c>
      <c r="C26" s="6" t="inlineStr">
        <is>
          <t>1.800 €</t>
        </is>
      </c>
      <c r="D26" s="6" t="inlineStr">
        <is>
          <t>Marktpreis 500-900 €</t>
        </is>
      </c>
      <c r="E26" s="6" t="inlineStr">
        <is>
          <t>Selbstbau mit Bordsteinen für 250 € möglich.</t>
        </is>
      </c>
    </row>
    <row r="27" ht="45" customHeight="1">
      <c r="A27" s="6" t="inlineStr">
        <is>
          <t>Kfz-Pauschale Zygar</t>
        </is>
      </c>
      <c r="B27" s="6" t="inlineStr">
        <is>
          <t>Zygar (beide)</t>
        </is>
      </c>
      <c r="C27" s="6" t="inlineStr">
        <is>
          <t>850 €</t>
        </is>
      </c>
      <c r="D27" s="6" t="inlineStr">
        <is>
          <t>Normalerweise nicht separat</t>
        </is>
      </c>
      <c r="E27" s="6" t="inlineStr">
        <is>
          <t>Wegverhandeln, ist in Stundensätzen üblich enthalten.</t>
        </is>
      </c>
    </row>
  </sheetData>
  <mergeCells count="5">
    <mergeCell ref="A12:E12"/>
    <mergeCell ref="A16:E16"/>
    <mergeCell ref="A1:E1"/>
    <mergeCell ref="A22:E22"/>
    <mergeCell ref="A3:E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2" customWidth="1" min="1" max="1"/>
    <col width="18" customWidth="1" min="2" max="2"/>
    <col width="14" customWidth="1" min="3" max="3"/>
    <col width="20" customWidth="1" min="4" max="4"/>
    <col width="26" customWidth="1" min="5" max="5"/>
    <col width="26" customWidth="1" min="6" max="6"/>
  </cols>
  <sheetData>
    <row r="1" ht="24" customHeight="1">
      <c r="A1" s="39" t="inlineStr">
        <is>
          <t>STANDORT &amp; KLIMA · Josef-Atzl-Weg 11, 83737 Irschenberg (Radthal)</t>
        </is>
      </c>
    </row>
    <row r="2">
      <c r="A2" s="20" t="inlineStr">
        <is>
          <t>47.7799° N · 11.8831° E · 708 m ü. NN · Klimanormalperiode 1991-2020 (Station Holzkirchen DWD)</t>
        </is>
      </c>
    </row>
    <row r="4" ht="30" customHeight="1">
      <c r="A4" s="3" t="inlineStr">
        <is>
          <t>Monat</t>
        </is>
      </c>
      <c r="B4" s="3" t="inlineStr">
        <is>
          <t>Ø Außentemp. (°C)</t>
        </is>
      </c>
      <c r="C4" s="3" t="inlineStr">
        <is>
          <t>Heizgradtage</t>
        </is>
      </c>
      <c r="D4" s="3" t="inlineStr">
        <is>
          <t>Wärmebedarf (kWh)</t>
        </is>
      </c>
      <c r="E4" s="3" t="inlineStr">
        <is>
          <t>PV-Produktion 15 kWp (kWh)</t>
        </is>
      </c>
      <c r="F4" s="3" t="inlineStr">
        <is>
          <t>PV-Produktion 40 kWp (kWh)</t>
        </is>
      </c>
    </row>
    <row r="5">
      <c r="A5" s="6" t="inlineStr">
        <is>
          <t>Januar</t>
        </is>
      </c>
      <c r="B5" s="40" t="n">
        <v>-1.5</v>
      </c>
      <c r="C5" s="41" t="n">
        <v>540</v>
      </c>
      <c r="D5" s="42" t="n">
        <v>3130</v>
      </c>
      <c r="E5" s="42" t="n">
        <v>645</v>
      </c>
      <c r="F5" s="42" t="n">
        <v>1720</v>
      </c>
    </row>
    <row r="6">
      <c r="A6" s="4" t="inlineStr">
        <is>
          <t>Februar</t>
        </is>
      </c>
      <c r="B6" s="43" t="n">
        <v>-0.3</v>
      </c>
      <c r="C6" s="44" t="n">
        <v>490</v>
      </c>
      <c r="D6" s="45" t="n">
        <v>2741</v>
      </c>
      <c r="E6" s="45" t="n">
        <v>945</v>
      </c>
      <c r="F6" s="45" t="n">
        <v>2520</v>
      </c>
    </row>
    <row r="7">
      <c r="A7" s="6" t="inlineStr">
        <is>
          <t>März</t>
        </is>
      </c>
      <c r="B7" s="40" t="n">
        <v>3.5</v>
      </c>
      <c r="C7" s="41" t="n">
        <v>414</v>
      </c>
      <c r="D7" s="42" t="n">
        <v>2396</v>
      </c>
      <c r="E7" s="42" t="n">
        <v>1575</v>
      </c>
      <c r="F7" s="42" t="n">
        <v>4200</v>
      </c>
    </row>
    <row r="8">
      <c r="A8" s="4" t="inlineStr">
        <is>
          <t>April</t>
        </is>
      </c>
      <c r="B8" s="43" t="n">
        <v>8.199999999999999</v>
      </c>
      <c r="C8" s="44" t="n">
        <v>309</v>
      </c>
      <c r="D8" s="45" t="n">
        <v>1791</v>
      </c>
      <c r="E8" s="45" t="n">
        <v>1965</v>
      </c>
      <c r="F8" s="45" t="n">
        <v>5240</v>
      </c>
    </row>
    <row r="9">
      <c r="A9" s="6" t="inlineStr">
        <is>
          <t>Mai</t>
        </is>
      </c>
      <c r="B9" s="40" t="n">
        <v>12.8</v>
      </c>
      <c r="C9" s="41" t="n">
        <v>183</v>
      </c>
      <c r="D9" s="42" t="n">
        <v>1058</v>
      </c>
      <c r="E9" s="42" t="n">
        <v>2235</v>
      </c>
      <c r="F9" s="42" t="n">
        <v>5960</v>
      </c>
    </row>
    <row r="10">
      <c r="A10" s="4" t="inlineStr">
        <is>
          <t>Juni</t>
        </is>
      </c>
      <c r="B10" s="43" t="n">
        <v>16.1</v>
      </c>
      <c r="C10" s="44" t="n">
        <v>82</v>
      </c>
      <c r="D10" s="45" t="n">
        <v>475</v>
      </c>
      <c r="E10" s="45" t="n">
        <v>2295</v>
      </c>
      <c r="F10" s="45" t="n">
        <v>6120</v>
      </c>
    </row>
    <row r="11">
      <c r="A11" s="6" t="inlineStr">
        <is>
          <t>Juli</t>
        </is>
      </c>
      <c r="B11" s="40" t="n">
        <v>18.2</v>
      </c>
      <c r="C11" s="41" t="n">
        <v>52</v>
      </c>
      <c r="D11" s="42" t="n">
        <v>302</v>
      </c>
      <c r="E11" s="42" t="n">
        <v>2310</v>
      </c>
      <c r="F11" s="42" t="n">
        <v>6160</v>
      </c>
    </row>
    <row r="12">
      <c r="A12" s="4" t="inlineStr">
        <is>
          <t>August</t>
        </is>
      </c>
      <c r="B12" s="43" t="n">
        <v>17.5</v>
      </c>
      <c r="C12" s="44" t="n">
        <v>56</v>
      </c>
      <c r="D12" s="45" t="n">
        <v>324</v>
      </c>
      <c r="E12" s="45" t="n">
        <v>2085</v>
      </c>
      <c r="F12" s="45" t="n">
        <v>5560</v>
      </c>
    </row>
    <row r="13">
      <c r="A13" s="6" t="inlineStr">
        <is>
          <t>September</t>
        </is>
      </c>
      <c r="B13" s="40" t="n">
        <v>13.8</v>
      </c>
      <c r="C13" s="41" t="n">
        <v>156</v>
      </c>
      <c r="D13" s="42" t="n">
        <v>906</v>
      </c>
      <c r="E13" s="42" t="n">
        <v>1560</v>
      </c>
      <c r="F13" s="42" t="n">
        <v>4160</v>
      </c>
    </row>
    <row r="14">
      <c r="A14" s="4" t="inlineStr">
        <is>
          <t>Oktober</t>
        </is>
      </c>
      <c r="B14" s="43" t="n">
        <v>9.1</v>
      </c>
      <c r="C14" s="44" t="n">
        <v>324</v>
      </c>
      <c r="D14" s="45" t="n">
        <v>1878</v>
      </c>
      <c r="E14" s="45" t="n">
        <v>945</v>
      </c>
      <c r="F14" s="45" t="n">
        <v>2520</v>
      </c>
    </row>
    <row r="15">
      <c r="A15" s="6" t="inlineStr">
        <is>
          <t>November</t>
        </is>
      </c>
      <c r="B15" s="40" t="n">
        <v>3.5</v>
      </c>
      <c r="C15" s="41" t="n">
        <v>462</v>
      </c>
      <c r="D15" s="42" t="n">
        <v>2676</v>
      </c>
      <c r="E15" s="42" t="n">
        <v>510</v>
      </c>
      <c r="F15" s="42" t="n">
        <v>1360</v>
      </c>
    </row>
    <row r="16">
      <c r="A16" s="4" t="inlineStr">
        <is>
          <t>Dezember</t>
        </is>
      </c>
      <c r="B16" s="43" t="n">
        <v>0.2</v>
      </c>
      <c r="C16" s="44" t="n">
        <v>524</v>
      </c>
      <c r="D16" s="45" t="n">
        <v>3043</v>
      </c>
      <c r="E16" s="45" t="n">
        <v>375</v>
      </c>
      <c r="F16" s="45" t="n">
        <v>1000</v>
      </c>
    </row>
    <row r="17">
      <c r="A17" s="12" t="inlineStr">
        <is>
          <t>JAHR 2026</t>
        </is>
      </c>
      <c r="B17" s="46">
        <f>ROUND(SUMPRODUCT(B5:B16,D5:D16)/SUM(D5:D16),1)</f>
        <v/>
      </c>
      <c r="C17" s="47">
        <f>SUM(C5:C16)</f>
        <v/>
      </c>
      <c r="D17" s="48">
        <f>SUM(D5:D16)</f>
        <v/>
      </c>
      <c r="E17" s="48">
        <f>SUM(E5:E16)</f>
        <v/>
      </c>
      <c r="F17" s="48">
        <f>SUM(F5:F16)</f>
        <v/>
      </c>
    </row>
    <row r="19">
      <c r="A19" s="49" t="inlineStr">
        <is>
          <t>Zusätzlich Warmwasser-Bedarf</t>
        </is>
      </c>
      <c r="D19" s="50" t="n">
        <v>3000</v>
      </c>
    </row>
    <row r="20">
      <c r="A20" s="51" t="inlineStr">
        <is>
          <t>GESAMT Wärmebedarf inkl. WW</t>
        </is>
      </c>
      <c r="D20" s="52">
        <f>D17+D19</f>
        <v/>
      </c>
    </row>
    <row r="22">
      <c r="A22" s="49" t="inlineStr">
        <is>
          <t>Heizöl bisheriger Bedarf</t>
        </is>
      </c>
      <c r="D22" s="49" t="inlineStr">
        <is>
          <t>~2.500 L/Jahr</t>
        </is>
      </c>
    </row>
    <row r="23">
      <c r="A23" s="49" t="inlineStr">
        <is>
          <t>Maximale Heizlast bei -15 °C</t>
        </is>
      </c>
      <c r="D23" s="49" t="inlineStr">
        <is>
          <t>~8,5 kW</t>
        </is>
      </c>
    </row>
    <row r="24">
      <c r="A24" s="53" t="inlineStr">
        <is>
          <t>Empfohlene WP-Größe</t>
        </is>
      </c>
      <c r="D24" s="54" t="inlineStr">
        <is>
          <t>6–10 kW</t>
        </is>
      </c>
    </row>
  </sheetData>
  <mergeCells count="2">
    <mergeCell ref="A2:F2"/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9"/>
  <sheetViews>
    <sheetView workbookViewId="0">
      <pane ySplit="31" topLeftCell="A32" activePane="bottomLeft" state="frozen"/>
      <selection pane="bottomLeft" activeCell="A1" sqref="A1"/>
    </sheetView>
  </sheetViews>
  <sheetFormatPr baseColWidth="8" defaultRowHeight="15"/>
  <cols>
    <col width="35" customWidth="1" min="1" max="1"/>
    <col width="16" customWidth="1" min="2" max="2"/>
    <col width="16" customWidth="1" min="3" max="3"/>
    <col width="14" customWidth="1" min="4" max="4"/>
    <col width="18" customWidth="1" min="5" max="5"/>
    <col width="18" customWidth="1" min="6" max="6"/>
    <col width="17" customWidth="1" min="7" max="7"/>
  </cols>
  <sheetData>
    <row r="1" ht="24" customHeight="1">
      <c r="A1" s="39" t="inlineStr">
        <is>
          <t>BREAK-EVEN VARIANTE A: NUR WÄRMEPUMPEN-TAUSCH</t>
        </is>
      </c>
    </row>
    <row r="2">
      <c r="A2" s="20" t="inlineStr">
        <is>
          <t>PV-Anlage bleibt 15 kWp. Vergleich: Was kostet welcher WP-Anbieter im Vergleich zur Status-Quo-Ölheizung?</t>
        </is>
      </c>
    </row>
    <row r="4">
      <c r="A4" s="55" t="inlineStr">
        <is>
          <t>ANNAHMEN</t>
        </is>
      </c>
    </row>
    <row r="5">
      <c r="A5" s="6" t="inlineStr">
        <is>
          <t>Heizölverbrauch aktuell</t>
        </is>
      </c>
      <c r="B5" s="6" t="n">
        <v>2500</v>
      </c>
      <c r="C5" s="6" t="inlineStr">
        <is>
          <t>L/Jahr</t>
        </is>
      </c>
    </row>
    <row r="6">
      <c r="A6" s="4" t="inlineStr">
        <is>
          <t>Heizölpreis 2026</t>
        </is>
      </c>
      <c r="B6" s="56" t="n">
        <v>1.2</v>
      </c>
      <c r="C6" s="4" t="inlineStr">
        <is>
          <t>€/L</t>
        </is>
      </c>
    </row>
    <row r="7">
      <c r="A7" s="6" t="inlineStr">
        <is>
          <t>Wartung Ölkessel + Schornsteinfeger</t>
        </is>
      </c>
      <c r="B7" s="57" t="n">
        <v>250</v>
      </c>
      <c r="C7" s="6" t="inlineStr">
        <is>
          <t>€/Jahr</t>
        </is>
      </c>
    </row>
    <row r="8">
      <c r="A8" s="4" t="inlineStr">
        <is>
          <t>CO2-Steuer</t>
        </is>
      </c>
      <c r="B8" s="56" t="n">
        <v>297</v>
      </c>
      <c r="C8" s="4" t="inlineStr">
        <is>
          <t>€/Jahr</t>
        </is>
      </c>
    </row>
    <row r="9">
      <c r="A9" s="6" t="inlineStr">
        <is>
          <t>Strompreis</t>
        </is>
      </c>
      <c r="B9" s="57" t="n">
        <v>0.38</v>
      </c>
      <c r="C9" s="6" t="inlineStr">
        <is>
          <t>€/kWh</t>
        </is>
      </c>
    </row>
    <row r="10">
      <c r="A10" s="4" t="inlineStr">
        <is>
          <t>Strompreissteigerung</t>
        </is>
      </c>
      <c r="B10" s="58" t="n">
        <v>0.03</v>
      </c>
      <c r="C10" s="4" t="inlineStr">
        <is>
          <t>p.a.</t>
        </is>
      </c>
    </row>
    <row r="11">
      <c r="A11" s="6" t="inlineStr">
        <is>
          <t>WP-Stromverbrauch (JAZ 3,5)</t>
        </is>
      </c>
      <c r="B11" s="6" t="n">
        <v>7025</v>
      </c>
      <c r="C11" s="6" t="inlineStr">
        <is>
          <t>kWh/Jahr</t>
        </is>
      </c>
    </row>
    <row r="12">
      <c r="A12" s="4" t="inlineStr">
        <is>
          <t>PV-Eigenverbrauchsanteil 15 kWp</t>
        </is>
      </c>
      <c r="B12" s="58" t="n">
        <v>0.25</v>
      </c>
      <c r="C12" s="4" t="inlineStr">
        <is>
          <t>%</t>
        </is>
      </c>
    </row>
    <row r="13">
      <c r="A13" s="6" t="inlineStr">
        <is>
          <t>Wartung WP</t>
        </is>
      </c>
      <c r="B13" s="57" t="n">
        <v>120</v>
      </c>
      <c r="C13" s="6" t="inlineStr">
        <is>
          <t>€/Jahr</t>
        </is>
      </c>
    </row>
    <row r="14">
      <c r="A14" s="4" t="inlineStr">
        <is>
          <t>KfW-458 Förderung (Ø)</t>
        </is>
      </c>
      <c r="B14" s="58" t="n">
        <v>0.4</v>
      </c>
      <c r="C14" s="4" t="inlineStr">
        <is>
          <t>% Brutto</t>
        </is>
      </c>
    </row>
    <row r="17">
      <c r="A17" s="59" t="inlineStr">
        <is>
          <t>JÄHRLICHE HEIZKOSTEN ÖL</t>
        </is>
      </c>
    </row>
    <row r="18">
      <c r="A18" t="inlineStr">
        <is>
          <t>Heizöl (2500 L × 1,20 €)</t>
        </is>
      </c>
      <c r="B18" s="60">
        <f>B5*B6</f>
        <v/>
      </c>
    </row>
    <row r="19">
      <c r="A19" t="inlineStr">
        <is>
          <t>+ Wartung</t>
        </is>
      </c>
      <c r="B19" s="60">
        <f>B7</f>
        <v/>
      </c>
    </row>
    <row r="20">
      <c r="A20" t="inlineStr">
        <is>
          <t>+ CO2-Steuer</t>
        </is>
      </c>
      <c r="B20" s="60">
        <f>B8</f>
        <v/>
      </c>
    </row>
    <row r="21">
      <c r="A21" s="10" t="inlineStr">
        <is>
          <t>GESAMT HEIZKOSTEN ÖL</t>
        </is>
      </c>
      <c r="B21" s="61">
        <f>B18+B19+B20</f>
        <v/>
      </c>
    </row>
    <row r="22"/>
    <row r="23">
      <c r="A23" s="62" t="inlineStr">
        <is>
          <t>JÄHRLICHE HEIZKOSTEN WÄRMEPUMPE</t>
        </is>
      </c>
    </row>
    <row r="24">
      <c r="A24" t="inlineStr">
        <is>
          <t>Netzbezug WP (75 % von 7025)</t>
        </is>
      </c>
      <c r="B24" s="63">
        <f>B11*(1-B12)</f>
        <v/>
      </c>
    </row>
    <row r="25">
      <c r="A25" t="inlineStr">
        <is>
          <t>Stromkosten (Netzbezug × 0,38)</t>
        </is>
      </c>
      <c r="B25" s="60">
        <f>B24*B9</f>
        <v/>
      </c>
    </row>
    <row r="26">
      <c r="A26" t="inlineStr">
        <is>
          <t>+ Wartung WP</t>
        </is>
      </c>
      <c r="B26" s="60">
        <f>B13</f>
        <v/>
      </c>
    </row>
    <row r="27">
      <c r="A27" s="8" t="inlineStr">
        <is>
          <t>GESAMT HEIZKOSTEN WP</t>
        </is>
      </c>
      <c r="B27" s="64">
        <f>B25+B26</f>
        <v/>
      </c>
    </row>
    <row r="28">
      <c r="A28" s="62" t="inlineStr">
        <is>
          <t>→ Jährliche Ersparnis</t>
        </is>
      </c>
      <c r="B28" s="65">
        <f>B21-B27</f>
        <v/>
      </c>
    </row>
    <row r="29"/>
    <row r="30"/>
    <row r="31">
      <c r="A31" s="3" t="inlineStr">
        <is>
          <t>ANBIETER</t>
        </is>
      </c>
      <c r="B31" s="3" t="inlineStr">
        <is>
          <t>Brutto-Invest.</t>
        </is>
      </c>
      <c r="C31" s="3" t="inlineStr">
        <is>
          <t>KfW-458 (40 %)</t>
        </is>
      </c>
      <c r="D31" s="3" t="inlineStr">
        <is>
          <t>Eigenanteil</t>
        </is>
      </c>
      <c r="E31" s="3" t="inlineStr">
        <is>
          <t>Statischer Break-Even (J.)</t>
        </is>
      </c>
      <c r="F31" s="3" t="inlineStr">
        <is>
          <t>Dyn. Break-Even +3 % (J.)</t>
        </is>
      </c>
      <c r="G31" s="3" t="inlineStr">
        <is>
          <t>Ersparnis 20 J. €</t>
        </is>
      </c>
    </row>
    <row r="32">
      <c r="A32" s="12" t="inlineStr">
        <is>
          <t>★ Eigenmontage Buderus 7</t>
        </is>
      </c>
      <c r="B32" s="66" t="n">
        <v>22806</v>
      </c>
      <c r="C32" s="66" t="n">
        <v>-9122.4</v>
      </c>
      <c r="D32" s="66" t="n">
        <v>13683.6</v>
      </c>
      <c r="E32" s="67">
        <f>D32/B28</f>
        <v/>
      </c>
      <c r="F32" s="67" t="n">
        <v>7.970096842105263</v>
      </c>
      <c r="G32" s="66" t="n">
        <v>24606.68364679717</v>
      </c>
    </row>
    <row r="33">
      <c r="A33" s="4" t="inlineStr">
        <is>
          <t>SWP (Samsung 16)</t>
        </is>
      </c>
      <c r="B33" s="68" t="n">
        <v>28950</v>
      </c>
      <c r="C33" s="68" t="n">
        <v>-11580</v>
      </c>
      <c r="D33" s="68" t="n">
        <v>17370</v>
      </c>
      <c r="E33" s="69">
        <f>D33/B28</f>
        <v/>
      </c>
      <c r="F33" s="69" t="n">
        <v>10.11726315789474</v>
      </c>
      <c r="G33" s="68" t="n">
        <v>20920.28364679716</v>
      </c>
    </row>
    <row r="34">
      <c r="A34" s="8" t="inlineStr">
        <is>
          <t>ZEO Solar (Bosch 10)</t>
        </is>
      </c>
      <c r="B34" s="70" t="n">
        <v>37749</v>
      </c>
      <c r="C34" s="70" t="n">
        <v>-15099.6</v>
      </c>
      <c r="D34" s="70" t="n">
        <v>22649.4</v>
      </c>
      <c r="E34" s="71">
        <f>D34/B28</f>
        <v/>
      </c>
      <c r="F34" s="71" t="n">
        <v>13.19228210526316</v>
      </c>
      <c r="G34" s="70" t="n">
        <v>15640.88364679717</v>
      </c>
    </row>
    <row r="35">
      <c r="A35" s="4" t="inlineStr">
        <is>
          <t>Antretter (Buderus 12)</t>
        </is>
      </c>
      <c r="B35" s="68" t="n">
        <v>39915</v>
      </c>
      <c r="C35" s="68" t="n">
        <v>-15966</v>
      </c>
      <c r="D35" s="68" t="n">
        <v>23949</v>
      </c>
      <c r="E35" s="69">
        <f>D35/B28</f>
        <v/>
      </c>
      <c r="F35" s="69" t="n">
        <v>13.94924210526316</v>
      </c>
      <c r="G35" s="68" t="n">
        <v>14341.28364679716</v>
      </c>
    </row>
    <row r="36">
      <c r="A36" s="6" t="inlineStr">
        <is>
          <t>Zygar (Buderus 7)</t>
        </is>
      </c>
      <c r="B36" s="72" t="n">
        <v>43107</v>
      </c>
      <c r="C36" s="72" t="n">
        <v>-17242.8</v>
      </c>
      <c r="D36" s="72" t="n">
        <v>25864.2</v>
      </c>
      <c r="E36" s="73">
        <f>D36/B28</f>
        <v/>
      </c>
      <c r="F36" s="73" t="n">
        <v>15.06476210526316</v>
      </c>
      <c r="G36" s="72" t="n">
        <v>12426.08364679716</v>
      </c>
    </row>
    <row r="37">
      <c r="A37" s="4" t="inlineStr">
        <is>
          <t>Zygar (Ovum 12)</t>
        </is>
      </c>
      <c r="B37" s="68" t="n">
        <v>53242</v>
      </c>
      <c r="C37" s="68" t="n">
        <v>-21296.8</v>
      </c>
      <c r="D37" s="68" t="n">
        <v>31945.2</v>
      </c>
      <c r="E37" s="69">
        <f>D37/B28</f>
        <v/>
      </c>
      <c r="F37" s="69" t="n">
        <v>18.60667789473684</v>
      </c>
      <c r="G37" s="68" t="n">
        <v>6345.083646797168</v>
      </c>
    </row>
    <row r="38">
      <c r="A38" s="6" t="inlineStr">
        <is>
          <t>AF Energy 9,4 kWp (WP-Anteil)</t>
        </is>
      </c>
      <c r="B38" s="72" t="n">
        <v>39448</v>
      </c>
      <c r="C38" s="72" t="n">
        <v>-15779.2</v>
      </c>
      <c r="D38" s="72" t="n">
        <v>23668.8</v>
      </c>
      <c r="E38" s="73">
        <f>D38/B28</f>
        <v/>
      </c>
      <c r="F38" s="73" t="n">
        <v>13.78603789473684</v>
      </c>
      <c r="G38" s="72" t="n">
        <v>14621.48364679717</v>
      </c>
    </row>
    <row r="39">
      <c r="A39" s="100" t="inlineStr">
        <is>
          <t>1KOMMA5° (Marktrecherche)</t>
        </is>
      </c>
      <c r="B39" s="101" t="n">
        <v>42000</v>
      </c>
      <c r="C39" s="101" t="n">
        <v>-16800</v>
      </c>
      <c r="D39" s="101" t="n">
        <v>25200</v>
      </c>
      <c r="E39" s="102" t="n">
        <v>17.68421052631579</v>
      </c>
      <c r="F39" s="102" t="n">
        <v>14.67789473684211</v>
      </c>
      <c r="G39" s="101" t="n">
        <v>13090.28364679716</v>
      </c>
    </row>
  </sheetData>
  <mergeCells count="5">
    <mergeCell ref="A1:G1"/>
    <mergeCell ref="A17:G17"/>
    <mergeCell ref="A4:G4"/>
    <mergeCell ref="A2:G2"/>
    <mergeCell ref="A23:G2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34"/>
  <sheetViews>
    <sheetView workbookViewId="0">
      <selection activeCell="A1" sqref="A1"/>
    </sheetView>
  </sheetViews>
  <sheetFormatPr baseColWidth="8" defaultRowHeight="15"/>
  <cols>
    <col width="44" customWidth="1" min="1" max="1"/>
    <col width="16" customWidth="1" min="2" max="2"/>
    <col width="17" customWidth="1" min="3" max="3"/>
    <col width="14" customWidth="1" min="4" max="4"/>
    <col width="16" customWidth="1" min="5" max="5"/>
    <col width="18" customWidth="1" min="6" max="6"/>
    <col width="20" customWidth="1" min="7" max="7"/>
    <col width="17" customWidth="1" min="8" max="8"/>
  </cols>
  <sheetData>
    <row r="1" ht="24" customHeight="1">
      <c r="A1" s="39" t="inlineStr">
        <is>
          <t>BREAK-EVEN VARIANTE B: WP-EIGENBAU + PV-EIGENMONTAGE-ERWEITERUNG</t>
        </is>
      </c>
    </row>
    <row r="2">
      <c r="A2" s="20" t="inlineStr">
        <is>
          <t>Aktuelle 15 kWp PV-Anlage wird auf 40 oder 50 kWp ausgebaut. Eigenmontage 800 €/kWp statt 1.000 €/kWp Solarteur (siehe Tab PV-Eigenmontage).</t>
        </is>
      </c>
    </row>
    <row r="4">
      <c r="A4" s="55" t="inlineStr">
        <is>
          <t>ANNAHMEN PV-EIGENMONTAGE</t>
        </is>
      </c>
    </row>
    <row r="5">
      <c r="A5" s="6" t="inlineStr">
        <is>
          <t>Spezifischer Ertrag Bayern</t>
        </is>
      </c>
      <c r="B5" s="6" t="n">
        <v>950</v>
      </c>
      <c r="C5" s="6" t="inlineStr">
        <is>
          <t>kWh/kWp</t>
        </is>
      </c>
    </row>
    <row r="6">
      <c r="A6" s="4" t="inlineStr">
        <is>
          <t>Investitionspreis PV (Eigenmontage + Elektriker-Sub)</t>
        </is>
      </c>
      <c r="B6" s="4" t="n">
        <v>800</v>
      </c>
      <c r="C6" s="4" t="inlineStr">
        <is>
          <t>€/kWp</t>
        </is>
      </c>
    </row>
    <row r="7">
      <c r="A7" s="6" t="inlineStr">
        <is>
          <t>Investitionspreis PV (Komplett-Solarteur)</t>
        </is>
      </c>
      <c r="B7" s="6" t="n">
        <v>1000</v>
      </c>
      <c r="C7" s="6" t="inlineStr">
        <is>
          <t>€/kWp</t>
        </is>
      </c>
    </row>
    <row r="8">
      <c r="A8" s="4" t="inlineStr">
        <is>
          <t>Speicherpreis</t>
        </is>
      </c>
      <c r="B8" s="4" t="n">
        <v>530</v>
      </c>
      <c r="C8" s="4" t="inlineStr">
        <is>
          <t>€/kWh</t>
        </is>
      </c>
    </row>
    <row r="9">
      <c r="A9" s="6" t="inlineStr">
        <is>
          <t>Eigenverbrauchsanteil 15 kWp</t>
        </is>
      </c>
      <c r="B9" s="6" t="n">
        <v>0.45</v>
      </c>
      <c r="C9" s="6" t="inlineStr">
        <is>
          <t>von Produktion</t>
        </is>
      </c>
    </row>
    <row r="10">
      <c r="A10" s="4" t="inlineStr">
        <is>
          <t>Eigenverbrauchsanteil 40 kWp</t>
        </is>
      </c>
      <c r="B10" s="4" t="n">
        <v>0.2</v>
      </c>
      <c r="C10" s="4" t="inlineStr">
        <is>
          <t>von Produktion</t>
        </is>
      </c>
    </row>
    <row r="11">
      <c r="A11" s="6" t="inlineStr">
        <is>
          <t>Eigenverbrauchsanteil 50 kWp</t>
        </is>
      </c>
      <c r="B11" s="6" t="n">
        <v>0.17</v>
      </c>
      <c r="C11" s="6" t="inlineStr">
        <is>
          <t>von Produktion</t>
        </is>
      </c>
    </row>
    <row r="12">
      <c r="A12" s="4" t="inlineStr">
        <is>
          <t>Einspeisevergütung 10-40 kWp (Teil-Ein.)</t>
        </is>
      </c>
      <c r="B12" s="4" t="n">
        <v>0.068</v>
      </c>
      <c r="C12" s="4" t="inlineStr">
        <is>
          <t>€/kWh</t>
        </is>
      </c>
    </row>
    <row r="13">
      <c r="A13" s="6" t="inlineStr">
        <is>
          <t>Einspeisevergütung 40-100 kWp (Teil-Ein.)</t>
        </is>
      </c>
      <c r="B13" s="6" t="n">
        <v>0.059</v>
      </c>
      <c r="C13" s="6" t="inlineStr">
        <is>
          <t>€/kWh</t>
        </is>
      </c>
    </row>
    <row r="14">
      <c r="A14" s="4" t="inlineStr">
        <is>
          <t>Strompreis (Eigenverbrauchs-Wert)</t>
        </is>
      </c>
      <c r="B14" s="4" t="n">
        <v>0.38</v>
      </c>
      <c r="C14" s="4" t="inlineStr">
        <is>
          <t>€/kWh</t>
        </is>
      </c>
    </row>
    <row r="15">
      <c r="A15" s="6" t="inlineStr">
        <is>
          <t>Strompreissteigerung</t>
        </is>
      </c>
      <c r="B15" s="6" t="n">
        <v>0.03</v>
      </c>
      <c r="C15" s="6" t="inlineStr">
        <is>
          <t>p.a.</t>
        </is>
      </c>
    </row>
    <row r="16">
      <c r="A16" s="4" t="inlineStr">
        <is>
          <t>KfW 458 nur WP-Anteil (Ø)</t>
        </is>
      </c>
      <c r="B16" s="4" t="n">
        <v>0.4</v>
      </c>
      <c r="C16" s="4" t="inlineStr"/>
    </row>
    <row r="19">
      <c r="A19" s="3" t="inlineStr">
        <is>
          <t>VARIANTE</t>
        </is>
      </c>
      <c r="B19" s="3" t="inlineStr">
        <is>
          <t>WP (nach KfW)</t>
        </is>
      </c>
      <c r="C19" s="3" t="inlineStr">
        <is>
          <t>PV-Zuwachs (€)</t>
        </is>
      </c>
      <c r="D19" s="3" t="inlineStr">
        <is>
          <t>Speicher (€)</t>
        </is>
      </c>
      <c r="E19" s="3" t="inlineStr">
        <is>
          <t>Gesamt-Invest</t>
        </is>
      </c>
      <c r="F19" s="3" t="inlineStr">
        <is>
          <t>Jährl. Ersparnis</t>
        </is>
      </c>
      <c r="G19" s="3" t="inlineStr">
        <is>
          <t>Break-Even (dyn. J.)</t>
        </is>
      </c>
      <c r="H19" s="3" t="inlineStr">
        <is>
          <t>Cashflow 20 J.</t>
        </is>
      </c>
    </row>
    <row r="20">
      <c r="A20" s="6" t="inlineStr">
        <is>
          <t>B0) nur WP-Eigenbau, PV bleibt 15 kWp</t>
        </is>
      </c>
      <c r="B20" s="72" t="n">
        <v>13684</v>
      </c>
      <c r="C20" s="72" t="n">
        <v>0</v>
      </c>
      <c r="D20" s="72" t="n">
        <v>0</v>
      </c>
      <c r="E20" s="72">
        <f>B20+C20+D20</f>
        <v/>
      </c>
      <c r="F20" s="72" t="n">
        <v>1425</v>
      </c>
      <c r="G20" s="73" t="n">
        <v>7.970329824561404</v>
      </c>
      <c r="H20" s="72" t="n">
        <v>24606.28364679716</v>
      </c>
    </row>
    <row r="21">
      <c r="A21" s="8" t="inlineStr">
        <is>
          <t>B1) WP + PV-Eigenmontage 15→40 kWp</t>
        </is>
      </c>
      <c r="B21" s="70" t="n">
        <v>13684</v>
      </c>
      <c r="C21" s="70" t="n">
        <v>20000</v>
      </c>
      <c r="D21" s="70" t="n">
        <v>0</v>
      </c>
      <c r="E21" s="70">
        <f>B21+C21+D21</f>
        <v/>
      </c>
      <c r="F21" s="70" t="n">
        <v>5945</v>
      </c>
      <c r="G21" s="71" t="n">
        <v>4.7027283431455</v>
      </c>
      <c r="H21" s="70" t="n">
        <v>126060.3763369889</v>
      </c>
    </row>
    <row r="22">
      <c r="A22" s="8" t="inlineStr">
        <is>
          <t>B2) WP + PV-Eigenmontage 40 kWp + 15 kWh Sp.</t>
        </is>
      </c>
      <c r="B22" s="70" t="n">
        <v>13684</v>
      </c>
      <c r="C22" s="70" t="n">
        <v>20000</v>
      </c>
      <c r="D22" s="70" t="n">
        <v>8000</v>
      </c>
      <c r="E22" s="70">
        <f>B22+C22+D22</f>
        <v/>
      </c>
      <c r="F22" s="70" t="n">
        <v>6620</v>
      </c>
      <c r="G22" s="71" t="n">
        <v>5.2262416918429</v>
      </c>
      <c r="H22" s="70" t="n">
        <v>136197.8791170507</v>
      </c>
    </row>
    <row r="23">
      <c r="A23" s="4" t="inlineStr">
        <is>
          <t>B3) WP + PV-Eigenmontage 15→50 kWp</t>
        </is>
      </c>
      <c r="B23" s="68" t="n">
        <v>13684</v>
      </c>
      <c r="C23" s="68" t="n">
        <v>28000</v>
      </c>
      <c r="D23" s="68" t="n">
        <v>0</v>
      </c>
      <c r="E23" s="68">
        <f>B23+C23+D23</f>
        <v/>
      </c>
      <c r="F23" s="68" t="n">
        <v>6950</v>
      </c>
      <c r="G23" s="69" t="n">
        <v>4.978089208633094</v>
      </c>
      <c r="H23" s="68" t="n">
        <v>145065.1026984142</v>
      </c>
    </row>
    <row r="24">
      <c r="A24" s="12" t="inlineStr">
        <is>
          <t>B4) ★ WP + PV-Eigenmontage 50 kWp + 20 kWh Sp.</t>
        </is>
      </c>
      <c r="B24" s="66" t="n">
        <v>13684</v>
      </c>
      <c r="C24" s="66" t="n">
        <v>28000</v>
      </c>
      <c r="D24" s="66" t="n">
        <v>10500</v>
      </c>
      <c r="E24" s="66">
        <f>B24+C24+D24</f>
        <v/>
      </c>
      <c r="F24" s="66" t="n">
        <v>7800</v>
      </c>
      <c r="G24" s="67" t="n">
        <v>5.55291282051282</v>
      </c>
      <c r="H24" s="66" t="n">
        <v>157404.9210140476</v>
      </c>
    </row>
    <row r="27">
      <c r="A27" s="55" t="inlineStr">
        <is>
          <t>STEUER- UND FÖRDER-HINWEISE</t>
        </is>
      </c>
    </row>
    <row r="28">
      <c r="A28" s="6" t="inlineStr">
        <is>
          <t>• PV-Eigenmontage: Detaillierte Stückliste siehe Tab 'PV-Eigenmontage 40kWp'</t>
        </is>
      </c>
      <c r="B28" s="103" t="n"/>
      <c r="C28" s="103" t="n"/>
      <c r="D28" s="103" t="n"/>
      <c r="E28" s="103" t="n"/>
      <c r="F28" s="103" t="n"/>
      <c r="G28" s="103" t="n"/>
      <c r="H28" s="104" t="n"/>
    </row>
    <row r="29">
      <c r="A29" s="6" t="inlineStr">
        <is>
          <t>• Bestehende 15 kWp: Wahrscheinlich bereits unter Nullsteuersatz (§12 Abs. 3 UStG bis 30 kWp). Status prüfen.</t>
        </is>
      </c>
      <c r="B29" s="103" t="n"/>
      <c r="C29" s="103" t="n"/>
      <c r="D29" s="103" t="n"/>
      <c r="E29" s="103" t="n"/>
      <c r="F29" s="103" t="n"/>
      <c r="G29" s="103" t="n"/>
      <c r="H29" s="104" t="n"/>
    </row>
    <row r="30">
      <c r="A30" s="6" t="inlineStr">
        <is>
          <t>• Erweiterung 15→30 kWp: Volle Nullsteuersatz-Befreiung möglich, wenn Hauptanlage &lt; 30 kWp.</t>
        </is>
      </c>
      <c r="B30" s="103" t="n"/>
      <c r="C30" s="103" t="n"/>
      <c r="D30" s="103" t="n"/>
      <c r="E30" s="103" t="n"/>
      <c r="F30" s="103" t="n"/>
      <c r="G30" s="103" t="n"/>
      <c r="H30" s="104" t="n"/>
    </row>
    <row r="31">
      <c r="A31" s="6" t="inlineStr">
        <is>
          <t>• Erweiterung 15→40/50 kWp: Gesamtanlage übersteigt 30-kWp-Grenze. Splittung in zwei Anlagen kann Steuervorteil retten.</t>
        </is>
      </c>
      <c r="B31" s="103" t="n"/>
      <c r="C31" s="103" t="n"/>
      <c r="D31" s="103" t="n"/>
      <c r="E31" s="103" t="n"/>
      <c r="F31" s="103" t="n"/>
      <c r="G31" s="103" t="n"/>
      <c r="H31" s="104" t="n"/>
    </row>
    <row r="32">
      <c r="A32" s="6" t="inlineStr">
        <is>
          <t>• EEG-Vergütung Mai 2026: 10-40 kWp = 6,8 ct (Teil-) / 10,5 ct (Voll-Einspeisung). Über 40 kWp sinkt auf 5,9 / 8,6 ct.</t>
        </is>
      </c>
      <c r="B32" s="103" t="n"/>
      <c r="C32" s="103" t="n"/>
      <c r="D32" s="103" t="n"/>
      <c r="E32" s="103" t="n"/>
      <c r="F32" s="103" t="n"/>
      <c r="G32" s="103" t="n"/>
      <c r="H32" s="104" t="n"/>
    </row>
    <row r="33">
      <c r="A33" s="6" t="inlineStr">
        <is>
          <t>• Direktvermarktung: Pflicht ab 100 kWp - darunter freiwillig.</t>
        </is>
      </c>
      <c r="B33" s="103" t="n"/>
      <c r="C33" s="103" t="n"/>
      <c r="D33" s="103" t="n"/>
      <c r="E33" s="103" t="n"/>
      <c r="F33" s="103" t="n"/>
      <c r="G33" s="103" t="n"/>
      <c r="H33" s="104" t="n"/>
    </row>
    <row r="34">
      <c r="A34" s="6" t="inlineStr">
        <is>
          <t>• Anmeldung: Netzbetreiber (Bayernwerk) + Marktstammdatenregister erforderlich.</t>
        </is>
      </c>
      <c r="B34" s="103" t="n"/>
      <c r="C34" s="103" t="n"/>
      <c r="D34" s="103" t="n"/>
      <c r="E34" s="103" t="n"/>
      <c r="F34" s="103" t="n"/>
      <c r="G34" s="103" t="n"/>
      <c r="H34" s="104" t="n"/>
    </row>
  </sheetData>
  <mergeCells count="11">
    <mergeCell ref="A4:H4"/>
    <mergeCell ref="A30:H30"/>
    <mergeCell ref="A29:H29"/>
    <mergeCell ref="A2:H2"/>
    <mergeCell ref="A28:H28"/>
    <mergeCell ref="A33:H33"/>
    <mergeCell ref="A1:H1"/>
    <mergeCell ref="A32:H32"/>
    <mergeCell ref="A27:H27"/>
    <mergeCell ref="A31:H31"/>
    <mergeCell ref="A34:H34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37"/>
  <sheetViews>
    <sheetView workbookViewId="0">
      <selection activeCell="A1" sqref="A1"/>
    </sheetView>
  </sheetViews>
  <sheetFormatPr baseColWidth="8" defaultRowHeight="15"/>
  <cols>
    <col width="50" customWidth="1" min="1" max="1"/>
    <col width="22" customWidth="1" min="2" max="2"/>
    <col width="28" customWidth="1" min="3" max="3"/>
    <col width="30" customWidth="1" min="4" max="4"/>
  </cols>
  <sheetData>
    <row r="1" ht="24" customHeight="1">
      <c r="A1" s="39" t="inlineStr">
        <is>
          <t>ENERGIEBERATER · KfW-458-Antragsservice komplett</t>
        </is>
      </c>
    </row>
    <row r="2">
      <c r="A2" s="20" t="inlineStr">
        <is>
          <t>Empfehlung: Energietechnik Hagn (Rottach-Egern) – per E-Mail beauftragen, alles aus einer Hand</t>
        </is>
      </c>
    </row>
    <row r="4">
      <c r="A4" s="55" t="inlineStr">
        <is>
          <t>KONTAKT</t>
        </is>
      </c>
    </row>
    <row r="5">
      <c r="A5" s="21" t="inlineStr">
        <is>
          <t>Firma</t>
        </is>
      </c>
      <c r="B5" s="6" t="inlineStr">
        <is>
          <t>Energietechnik Hagn</t>
        </is>
      </c>
    </row>
    <row r="6">
      <c r="A6" s="28" t="inlineStr">
        <is>
          <t>Inhaber</t>
        </is>
      </c>
      <c r="B6" s="4" t="inlineStr">
        <is>
          <t>Susan &amp; Florian Hagn</t>
        </is>
      </c>
    </row>
    <row r="7">
      <c r="A7" s="21" t="inlineStr">
        <is>
          <t>Adresse</t>
        </is>
      </c>
      <c r="B7" s="6" t="inlineStr">
        <is>
          <t>Südliche Hauptstraße 25, 83700 Rottach-Egern</t>
        </is>
      </c>
    </row>
    <row r="8">
      <c r="A8" s="28" t="inlineStr">
        <is>
          <t>E-Mail</t>
        </is>
      </c>
      <c r="B8" s="4" t="inlineStr">
        <is>
          <t>f.hagn@energietechnik-hagn.de</t>
        </is>
      </c>
    </row>
    <row r="9">
      <c r="A9" s="21" t="inlineStr">
        <is>
          <t>Telefon</t>
        </is>
      </c>
      <c r="B9" s="6" t="inlineStr">
        <is>
          <t>+49 (0) 8022 915 986 0</t>
        </is>
      </c>
    </row>
    <row r="10">
      <c r="A10" s="28" t="inlineStr">
        <is>
          <t>Website</t>
        </is>
      </c>
      <c r="B10" s="4" t="inlineStr">
        <is>
          <t>https://energietechnik-hagn.de/</t>
        </is>
      </c>
    </row>
    <row r="11">
      <c r="A11" s="21" t="inlineStr">
        <is>
          <t>Spezialisierung</t>
        </is>
      </c>
      <c r="B11" s="6" t="inlineStr">
        <is>
          <t>Energieplanung, KfW/BAFA-Anträge, Heizlast, hydr. Abgleich</t>
        </is>
      </c>
    </row>
    <row r="14">
      <c r="A14" s="55" t="inlineStr">
        <is>
          <t>LEISTUNGSPAKET FÜR KfW-458</t>
        </is>
      </c>
    </row>
    <row r="15">
      <c r="A15" s="3" t="inlineStr">
        <is>
          <t>Position</t>
        </is>
      </c>
      <c r="B15" s="3" t="inlineStr">
        <is>
          <t>Standardpreis €</t>
        </is>
      </c>
      <c r="C15" s="3" t="inlineStr">
        <is>
          <t>Direkt-Beauftragung bei Hagn €</t>
        </is>
      </c>
      <c r="D15" s="3" t="inlineStr">
        <is>
          <t>Hinweis</t>
        </is>
      </c>
    </row>
    <row r="16">
      <c r="A16" s="30" t="inlineStr">
        <is>
          <t>Heizlastberechnung DIN EN 12831</t>
        </is>
      </c>
      <c r="B16" s="30" t="inlineStr">
        <is>
          <t>400-700</t>
        </is>
      </c>
      <c r="C16" s="8" t="inlineStr">
        <is>
          <t>im Paket</t>
        </is>
      </c>
      <c r="D16" s="30" t="inlineStr">
        <is>
          <t>Pflicht für KfW-458</t>
        </is>
      </c>
    </row>
    <row r="17">
      <c r="A17" s="30" t="inlineStr">
        <is>
          <t>Hydraulischer Abgleich Verfahren B</t>
        </is>
      </c>
      <c r="B17" s="30" t="inlineStr">
        <is>
          <t>600-900</t>
        </is>
      </c>
      <c r="C17" s="8" t="inlineStr">
        <is>
          <t>im Paket</t>
        </is>
      </c>
      <c r="D17" s="30" t="inlineStr">
        <is>
          <t>Pflicht für KfW-458</t>
        </is>
      </c>
    </row>
    <row r="18">
      <c r="A18" s="30" t="inlineStr">
        <is>
          <t>KfW-Antrag BzA (Bestätigung zum Antrag)</t>
        </is>
      </c>
      <c r="B18" s="30" t="inlineStr">
        <is>
          <t>200-300</t>
        </is>
      </c>
      <c r="C18" s="8" t="inlineStr">
        <is>
          <t>im Paket</t>
        </is>
      </c>
      <c r="D18" s="30" t="inlineStr">
        <is>
          <t>Vor Vertragsabschluss</t>
        </is>
      </c>
    </row>
    <row r="19">
      <c r="A19" s="30" t="inlineStr">
        <is>
          <t>KfW-Antrag BnD (Bestätigung nach Durchführung)</t>
        </is>
      </c>
      <c r="B19" s="30" t="inlineStr">
        <is>
          <t>200-300</t>
        </is>
      </c>
      <c r="C19" s="8" t="inlineStr">
        <is>
          <t>im Paket</t>
        </is>
      </c>
      <c r="D19" s="30" t="inlineStr">
        <is>
          <t>Nach Inbetriebnahme</t>
        </is>
      </c>
    </row>
    <row r="20">
      <c r="A20" s="4" t="inlineStr">
        <is>
          <t>iSFP (individueller Sanierungsfahrplan, optional)</t>
        </is>
      </c>
      <c r="B20" s="4" t="inlineStr">
        <is>
          <t>1.300-1.700</t>
        </is>
      </c>
      <c r="C20" s="4" t="inlineStr">
        <is>
          <t>auf Wunsch</t>
        </is>
      </c>
      <c r="D20" s="4" t="inlineStr">
        <is>
          <t>+5 % Förderbonus!</t>
        </is>
      </c>
    </row>
    <row r="21">
      <c r="A21" s="6" t="inlineStr">
        <is>
          <t>LiDAR-Scan/3D-Aufnahme (falls nötig)</t>
        </is>
      </c>
      <c r="B21" s="6" t="inlineStr">
        <is>
          <t>300-500</t>
        </is>
      </c>
      <c r="C21" s="6" t="inlineStr">
        <is>
          <t>auf Wunsch</t>
        </is>
      </c>
      <c r="D21" s="6" t="inlineStr">
        <is>
          <t>Genaue Heizlast</t>
        </is>
      </c>
    </row>
    <row r="22">
      <c r="A22" s="4" t="inlineStr">
        <is>
          <t>EnEV-Energieausweis</t>
        </is>
      </c>
      <c r="B22" s="4" t="inlineStr">
        <is>
          <t>300-500</t>
        </is>
      </c>
      <c r="C22" s="4" t="inlineStr">
        <is>
          <t>auf Wunsch</t>
        </is>
      </c>
      <c r="D22" s="4" t="inlineStr">
        <is>
          <t>Bei Verkauf/Vermietung</t>
        </is>
      </c>
    </row>
    <row r="24">
      <c r="A24" s="12" t="inlineStr">
        <is>
          <t>GESAMT-PAKET BzA + BnD + Heizlast + hydr. Abgleich</t>
        </is>
      </c>
      <c r="B24" s="12" t="inlineStr">
        <is>
          <t>1.400-2.200</t>
        </is>
      </c>
      <c r="C24" s="12" t="inlineStr">
        <is>
          <t>ca. 1.500</t>
        </is>
      </c>
      <c r="D24" s="12" t="inlineStr">
        <is>
          <t>One-Stop-Shop Hagn</t>
        </is>
      </c>
    </row>
    <row r="25">
      <c r="A25" s="30" t="inlineStr">
        <is>
          <t>− BAFA-Förderung Energieberatung (50 %, max. 650 €)</t>
        </is>
      </c>
      <c r="B25" s="30" t="inlineStr">
        <is>
          <t>-650</t>
        </is>
      </c>
      <c r="C25" s="30" t="inlineStr">
        <is>
          <t>-650</t>
        </is>
      </c>
      <c r="D25" s="30" t="n"/>
    </row>
    <row r="26">
      <c r="A26" s="74" t="inlineStr">
        <is>
          <t>EFFEKTIVE EIGENKOSTEN</t>
        </is>
      </c>
      <c r="B26" s="74" t="inlineStr">
        <is>
          <t>750-1.550</t>
        </is>
      </c>
      <c r="C26" s="74" t="inlineStr">
        <is>
          <t>ca. 850</t>
        </is>
      </c>
      <c r="D26" s="74" t="n"/>
    </row>
    <row r="29">
      <c r="A29" s="55" t="inlineStr">
        <is>
          <t>WORKFLOW DIREKT-BEAUFTRAGUNG</t>
        </is>
      </c>
    </row>
    <row r="30">
      <c r="A30" s="6" t="inlineStr">
        <is>
          <t>1. E-Mail an f.hagn@energietechnik-hagn.de mit Kurzbeschreibung (Adresse, Heizungstyp, gewünschte WP)</t>
        </is>
      </c>
      <c r="B30" s="103" t="n"/>
      <c r="C30" s="103" t="n"/>
      <c r="D30" s="104" t="n"/>
    </row>
    <row r="31">
      <c r="A31" s="6" t="inlineStr">
        <is>
          <t>2. Rückruf binnen 1-2 Werktagen, ggf. Vor-Ort-Termin</t>
        </is>
      </c>
      <c r="B31" s="103" t="n"/>
      <c r="C31" s="103" t="n"/>
      <c r="D31" s="104" t="n"/>
    </row>
    <row r="32">
      <c r="A32" s="6" t="inlineStr">
        <is>
          <t>3. Hagn führt Heizlastberechnung &amp; hydraulischen Abgleich selbst durch (HOTTGENROTH/ZUB-Software)</t>
        </is>
      </c>
      <c r="B32" s="103" t="n"/>
      <c r="C32" s="103" t="n"/>
      <c r="D32" s="104" t="n"/>
    </row>
    <row r="33">
      <c r="A33" s="6" t="inlineStr">
        <is>
          <t>4. Erstellung BzA (Bestätigung zum Antrag) für KfW</t>
        </is>
      </c>
      <c r="B33" s="103" t="n"/>
      <c r="C33" s="103" t="n"/>
      <c r="D33" s="104" t="n"/>
    </row>
    <row r="34">
      <c r="A34" s="6" t="inlineStr">
        <is>
          <t>5. Sie reichen BzA mit Heizungsbauer-Angebot bei KfW ein</t>
        </is>
      </c>
      <c r="B34" s="103" t="n"/>
      <c r="C34" s="103" t="n"/>
      <c r="D34" s="104" t="n"/>
    </row>
    <row r="35">
      <c r="A35" s="6" t="inlineStr">
        <is>
          <t>6. Nach KfW-Zusage: Auftrag Heizungsbauer erteilen</t>
        </is>
      </c>
      <c r="B35" s="103" t="n"/>
      <c r="C35" s="103" t="n"/>
      <c r="D35" s="104" t="n"/>
    </row>
    <row r="36">
      <c r="A36" s="6" t="inlineStr">
        <is>
          <t>7. Nach Inbetriebnahme: Hagn erstellt BnD (Bestätigung nach Durchführung)</t>
        </is>
      </c>
      <c r="B36" s="103" t="n"/>
      <c r="C36" s="103" t="n"/>
      <c r="D36" s="104" t="n"/>
    </row>
    <row r="37">
      <c r="A37" s="6" t="inlineStr">
        <is>
          <t>8. Sie reichen BnD bei KfW ein → Auszahlung Fördermittel</t>
        </is>
      </c>
      <c r="B37" s="103" t="n"/>
      <c r="C37" s="103" t="n"/>
      <c r="D37" s="104" t="n"/>
    </row>
  </sheetData>
  <mergeCells count="13">
    <mergeCell ref="A1:D1"/>
    <mergeCell ref="A37:D37"/>
    <mergeCell ref="A31:D31"/>
    <mergeCell ref="A34:D34"/>
    <mergeCell ref="A35:D35"/>
    <mergeCell ref="A4:D4"/>
    <mergeCell ref="A30:D30"/>
    <mergeCell ref="A29:D29"/>
    <mergeCell ref="A2:D2"/>
    <mergeCell ref="A33:D33"/>
    <mergeCell ref="A32:D32"/>
    <mergeCell ref="A36:D36"/>
    <mergeCell ref="A14:D14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56"/>
  <sheetViews>
    <sheetView workbookViewId="0">
      <selection activeCell="A1" sqref="A1"/>
    </sheetView>
  </sheetViews>
  <sheetFormatPr baseColWidth="8" defaultRowHeight="15"/>
  <cols>
    <col width="17" customWidth="1" min="1" max="1"/>
    <col width="50" customWidth="1" min="2" max="2"/>
    <col width="13" customWidth="1" min="3" max="3"/>
    <col width="14" customWidth="1" min="4" max="4"/>
    <col width="16" customWidth="1" min="5" max="5"/>
  </cols>
  <sheetData>
    <row r="1" ht="24" customHeight="1">
      <c r="A1" s="39" t="inlineStr">
        <is>
          <t>PV-EIGENMONTAGE 25 kWp ZUWACHS (Bestand 15 → Gesamt 40 kWp)</t>
        </is>
      </c>
    </row>
    <row r="2">
      <c r="A2" s="20" t="inlineStr">
        <is>
          <t>Detail-Stückliste mit aktuellen Großhandels-/Online-Preisen Mai 2026</t>
        </is>
      </c>
    </row>
    <row r="4" ht="30" customHeight="1">
      <c r="A4" s="3" t="inlineStr">
        <is>
          <t>Kategorie</t>
        </is>
      </c>
      <c r="B4" s="3" t="inlineStr">
        <is>
          <t>Bauteil / Position</t>
        </is>
      </c>
      <c r="C4" s="3" t="inlineStr">
        <is>
          <t>Menge</t>
        </is>
      </c>
      <c r="D4" s="3" t="inlineStr">
        <is>
          <t>Einzelpreis €</t>
        </is>
      </c>
      <c r="E4" s="3" t="inlineStr">
        <is>
          <t>Summe Brutto €</t>
        </is>
      </c>
    </row>
    <row r="5">
      <c r="A5" s="37" t="inlineStr">
        <is>
          <t>Module</t>
        </is>
      </c>
      <c r="B5" s="37" t="inlineStr">
        <is>
          <t>Trina Vertex S+ 450W (oder JA Solar/Longi 450-470W) - Großhandel Memodo/Krannich</t>
        </is>
      </c>
      <c r="C5" s="75" t="inlineStr">
        <is>
          <t>56 Stk</t>
        </is>
      </c>
      <c r="D5" s="76" t="n">
        <v>78</v>
      </c>
      <c r="E5" s="76" t="n">
        <v>4368</v>
      </c>
    </row>
    <row r="6">
      <c r="A6" s="37" t="inlineStr">
        <is>
          <t>Module</t>
        </is>
      </c>
      <c r="B6" s="37" t="inlineStr">
        <is>
          <t>Versand/Logistik Pauschale</t>
        </is>
      </c>
      <c r="C6" s="75" t="inlineStr">
        <is>
          <t xml:space="preserve">1 </t>
        </is>
      </c>
      <c r="D6" s="75" t="inlineStr">
        <is>
          <t>—</t>
        </is>
      </c>
      <c r="E6" s="76" t="n">
        <v>80</v>
      </c>
    </row>
    <row r="7">
      <c r="A7" s="77" t="inlineStr">
        <is>
          <t>Wechselrichter</t>
        </is>
      </c>
      <c r="B7" s="77" t="inlineStr">
        <is>
          <t>Deye SUN-40K-SG01HP3 Hybrid 40kW 3-phasig (oder Sungrow SH40T)</t>
        </is>
      </c>
      <c r="C7" s="78" t="inlineStr">
        <is>
          <t>1 Stk</t>
        </is>
      </c>
      <c r="D7" s="79" t="n">
        <v>3500</v>
      </c>
      <c r="E7" s="79" t="n">
        <v>3500</v>
      </c>
    </row>
    <row r="8">
      <c r="A8" s="4" t="inlineStr">
        <is>
          <t>Montage</t>
        </is>
      </c>
      <c r="B8" s="4" t="inlineStr">
        <is>
          <t>Dachhaken Edelstahl (für Ziegeldach, SL Rack/K2)</t>
        </is>
      </c>
      <c r="C8" s="80" t="inlineStr">
        <is>
          <t>56 Stk</t>
        </is>
      </c>
      <c r="D8" s="68" t="n">
        <v>9</v>
      </c>
      <c r="E8" s="68" t="n">
        <v>504</v>
      </c>
    </row>
    <row r="9">
      <c r="A9" s="4" t="inlineStr">
        <is>
          <t>Montage</t>
        </is>
      </c>
      <c r="B9" s="4" t="inlineStr">
        <is>
          <t>Aluminium-Tragschiene SL Rack/K2 SingleRail</t>
        </is>
      </c>
      <c r="C9" s="80" t="inlineStr">
        <is>
          <t>140 m</t>
        </is>
      </c>
      <c r="D9" s="68" t="n">
        <v>7</v>
      </c>
      <c r="E9" s="68" t="n">
        <v>980</v>
      </c>
    </row>
    <row r="10">
      <c r="A10" s="4" t="inlineStr">
        <is>
          <t>Montage</t>
        </is>
      </c>
      <c r="B10" s="4" t="inlineStr">
        <is>
          <t>Modulklemmen Set (Mittel + End)</t>
        </is>
      </c>
      <c r="C10" s="80" t="inlineStr">
        <is>
          <t>1 Set</t>
        </is>
      </c>
      <c r="D10" s="68" t="n">
        <v>280</v>
      </c>
      <c r="E10" s="68" t="n">
        <v>280</v>
      </c>
    </row>
    <row r="11">
      <c r="A11" s="4" t="inlineStr">
        <is>
          <t>Montage</t>
        </is>
      </c>
      <c r="B11" s="4" t="inlineStr">
        <is>
          <t>Erdung + Potentialausgleich</t>
        </is>
      </c>
      <c r="C11" s="80" t="inlineStr">
        <is>
          <t>1 Pak</t>
        </is>
      </c>
      <c r="D11" s="68" t="n">
        <v>140</v>
      </c>
      <c r="E11" s="68" t="n">
        <v>140</v>
      </c>
    </row>
    <row r="12">
      <c r="A12" s="30" t="inlineStr">
        <is>
          <t>Elektrik DC</t>
        </is>
      </c>
      <c r="B12" s="30" t="inlineStr">
        <is>
          <t>Solarkabel 6 mm² DC</t>
        </is>
      </c>
      <c r="C12" s="81" t="inlineStr">
        <is>
          <t>200 m</t>
        </is>
      </c>
      <c r="D12" s="82" t="n">
        <v>1.6</v>
      </c>
      <c r="E12" s="82" t="n">
        <v>320</v>
      </c>
    </row>
    <row r="13">
      <c r="A13" s="30" t="inlineStr">
        <is>
          <t>Elektrik DC</t>
        </is>
      </c>
      <c r="B13" s="30" t="inlineStr">
        <is>
          <t>MC4-Stecker + Buchsen</t>
        </is>
      </c>
      <c r="C13" s="81" t="inlineStr">
        <is>
          <t>40 Paar</t>
        </is>
      </c>
      <c r="D13" s="82" t="n">
        <v>3</v>
      </c>
      <c r="E13" s="82" t="n">
        <v>120</v>
      </c>
    </row>
    <row r="14">
      <c r="A14" s="30" t="inlineStr">
        <is>
          <t>Elektrik DC</t>
        </is>
      </c>
      <c r="B14" s="30" t="inlineStr">
        <is>
          <t>DC-Trennschalter + Überspannungsschutz (Box)</t>
        </is>
      </c>
      <c r="C14" s="81" t="inlineStr">
        <is>
          <t>1 Set</t>
        </is>
      </c>
      <c r="D14" s="82" t="n">
        <v>250</v>
      </c>
      <c r="E14" s="82" t="n">
        <v>250</v>
      </c>
    </row>
    <row r="15">
      <c r="A15" s="83" t="inlineStr">
        <is>
          <t>Elektrik AC</t>
        </is>
      </c>
      <c r="B15" s="83" t="inlineStr">
        <is>
          <t>AC-Verteilung + LS-Schalter + FI Typ B</t>
        </is>
      </c>
      <c r="C15" s="84" t="inlineStr">
        <is>
          <t>1 Set</t>
        </is>
      </c>
      <c r="D15" s="85" t="n">
        <v>350</v>
      </c>
      <c r="E15" s="85" t="n">
        <v>350</v>
      </c>
    </row>
    <row r="16">
      <c r="A16" s="83" t="inlineStr">
        <is>
          <t>Elektrik AC</t>
        </is>
      </c>
      <c r="B16" s="83" t="inlineStr">
        <is>
          <t>AC-Kabel NYM-J 5×6 mm²</t>
        </is>
      </c>
      <c r="C16" s="84" t="inlineStr">
        <is>
          <t>30 m</t>
        </is>
      </c>
      <c r="D16" s="85" t="n">
        <v>5.3</v>
      </c>
      <c r="E16" s="85" t="n">
        <v>159</v>
      </c>
    </row>
    <row r="17">
      <c r="A17" s="83" t="inlineStr">
        <is>
          <t>Elektrik AC</t>
        </is>
      </c>
      <c r="B17" s="83" t="inlineStr">
        <is>
          <t>Smart-Meter Eastron SDM630 oder Sungrow Meter</t>
        </is>
      </c>
      <c r="C17" s="84" t="inlineStr">
        <is>
          <t>1 Stk</t>
        </is>
      </c>
      <c r="D17" s="85" t="n">
        <v>180</v>
      </c>
      <c r="E17" s="85" t="n">
        <v>180</v>
      </c>
    </row>
    <row r="18">
      <c r="A18" s="83" t="inlineStr">
        <is>
          <t>Elektrik AC</t>
        </is>
      </c>
      <c r="B18" s="83" t="inlineStr">
        <is>
          <t>Kabelkanal + Kleinmaterial</t>
        </is>
      </c>
      <c r="C18" s="84" t="inlineStr">
        <is>
          <t>1 Pak</t>
        </is>
      </c>
      <c r="D18" s="85" t="n">
        <v>220</v>
      </c>
      <c r="E18" s="85" t="n">
        <v>220</v>
      </c>
    </row>
    <row r="19">
      <c r="A19" s="4" t="inlineStr">
        <is>
          <t>Montage</t>
        </is>
      </c>
      <c r="B19" s="4" t="inlineStr">
        <is>
          <t>Gerüst-Miete 7 Tage</t>
        </is>
      </c>
      <c r="C19" s="80" t="inlineStr">
        <is>
          <t>1 Set</t>
        </is>
      </c>
      <c r="D19" s="68" t="n">
        <v>700</v>
      </c>
      <c r="E19" s="68" t="n">
        <v>700</v>
      </c>
    </row>
    <row r="20">
      <c r="A20" s="4" t="inlineStr">
        <is>
          <t>Montage</t>
        </is>
      </c>
      <c r="B20" s="4" t="inlineStr">
        <is>
          <t>Sicherheitsausrüstung PSAgA</t>
        </is>
      </c>
      <c r="C20" s="80" t="inlineStr">
        <is>
          <t>1 Set</t>
        </is>
      </c>
      <c r="D20" s="68" t="n">
        <v>180</v>
      </c>
      <c r="E20" s="68" t="n">
        <v>180</v>
      </c>
    </row>
    <row r="21">
      <c r="A21" s="4" t="inlineStr">
        <is>
          <t>Montage</t>
        </is>
      </c>
      <c r="B21" s="4" t="inlineStr">
        <is>
          <t>Werkzeug (einmalig, falls nicht vorhanden)</t>
        </is>
      </c>
      <c r="C21" s="80" t="inlineStr">
        <is>
          <t>1 Set</t>
        </is>
      </c>
      <c r="D21" s="68" t="n">
        <v>300</v>
      </c>
      <c r="E21" s="68" t="n">
        <v>300</v>
      </c>
    </row>
    <row r="22">
      <c r="A22" s="4" t="inlineStr">
        <is>
          <t>Montage</t>
        </is>
      </c>
      <c r="B22" s="4" t="inlineStr">
        <is>
          <t>Verbrauchsmaterial (Schrauben, Dichtungen)</t>
        </is>
      </c>
      <c r="C22" s="80" t="inlineStr">
        <is>
          <t>1 Pak</t>
        </is>
      </c>
      <c r="D22" s="68" t="n">
        <v>300</v>
      </c>
      <c r="E22" s="68" t="n">
        <v>300</v>
      </c>
    </row>
    <row r="23">
      <c r="A23" s="86" t="inlineStr">
        <is>
          <t>Elektriker</t>
        </is>
      </c>
      <c r="B23" s="86" t="inlineStr">
        <is>
          <t>Anschluss Zählerschrank + Hauptverteiler</t>
        </is>
      </c>
      <c r="C23" s="87" t="inlineStr">
        <is>
          <t>8 h × 85 €</t>
        </is>
      </c>
      <c r="D23" s="88" t="n">
        <v>85</v>
      </c>
      <c r="E23" s="88" t="n">
        <v>680</v>
      </c>
    </row>
    <row r="24">
      <c r="A24" s="86" t="inlineStr">
        <is>
          <t>Elektriker</t>
        </is>
      </c>
      <c r="B24" s="86" t="inlineStr">
        <is>
          <t>Inbetriebnahme + Konfiguration WR</t>
        </is>
      </c>
      <c r="C24" s="87" t="inlineStr">
        <is>
          <t>6 h × 85 €</t>
        </is>
      </c>
      <c r="D24" s="88" t="n">
        <v>85</v>
      </c>
      <c r="E24" s="88" t="n">
        <v>510</v>
      </c>
    </row>
    <row r="25">
      <c r="A25" s="86" t="inlineStr">
        <is>
          <t>Elektriker</t>
        </is>
      </c>
      <c r="B25" s="86" t="inlineStr">
        <is>
          <t>Prüfprotokoll VDE 0100-600 + 0126-23</t>
        </is>
      </c>
      <c r="C25" s="87" t="inlineStr">
        <is>
          <t>4 h × 85 €</t>
        </is>
      </c>
      <c r="D25" s="88" t="n">
        <v>85</v>
      </c>
      <c r="E25" s="88" t="n">
        <v>340</v>
      </c>
    </row>
    <row r="26">
      <c r="A26" s="86" t="inlineStr">
        <is>
          <t>Elektriker</t>
        </is>
      </c>
      <c r="B26" s="86" t="inlineStr">
        <is>
          <t>EVU-Abnahme + MaStR + Bayernwerk</t>
        </is>
      </c>
      <c r="C26" s="87" t="inlineStr">
        <is>
          <t>6 h × 85 €</t>
        </is>
      </c>
      <c r="D26" s="88" t="n">
        <v>85</v>
      </c>
      <c r="E26" s="88" t="n">
        <v>510</v>
      </c>
    </row>
    <row r="27">
      <c r="A27" s="89" t="inlineStr">
        <is>
          <t>Sonstiges</t>
        </is>
      </c>
      <c r="B27" s="89" t="inlineStr">
        <is>
          <t>Bauleistungsversicherung 4 Wochen</t>
        </is>
      </c>
      <c r="C27" s="90" t="inlineStr">
        <is>
          <t>1 Pak</t>
        </is>
      </c>
      <c r="D27" s="91" t="n">
        <v>150</v>
      </c>
      <c r="E27" s="91" t="n">
        <v>150</v>
      </c>
    </row>
    <row r="28">
      <c r="A28" s="89" t="inlineStr">
        <is>
          <t>Sonstiges</t>
        </is>
      </c>
      <c r="B28" s="89" t="inlineStr">
        <is>
          <t>Statiker-Beratung (falls Dach &gt; 5 J. ohne Prüfung)</t>
        </is>
      </c>
      <c r="C28" s="90" t="inlineStr">
        <is>
          <t>1 Std</t>
        </is>
      </c>
      <c r="D28" s="91" t="n">
        <v>300</v>
      </c>
      <c r="E28" s="91" t="n">
        <v>300</v>
      </c>
    </row>
    <row r="29">
      <c r="A29" s="89" t="inlineStr">
        <is>
          <t>Sonstiges</t>
        </is>
      </c>
      <c r="B29" s="89" t="inlineStr">
        <is>
          <t>Reserve / Unvorhergesehenes (~10 %)</t>
        </is>
      </c>
      <c r="C29" s="90" t="inlineStr">
        <is>
          <t>Pauschal</t>
        </is>
      </c>
      <c r="D29" s="91" t="n">
        <v>1500</v>
      </c>
      <c r="E29" s="91" t="n">
        <v>1500</v>
      </c>
    </row>
    <row r="31">
      <c r="A31" s="55" t="inlineStr">
        <is>
          <t>KATEGORIE-ZWISCHENSUMMEN</t>
        </is>
      </c>
    </row>
    <row r="32">
      <c r="A32" s="21" t="inlineStr">
        <is>
          <t>Σ Module</t>
        </is>
      </c>
      <c r="B32" s="92" t="n"/>
      <c r="C32" s="92" t="n"/>
      <c r="D32" s="92" t="n"/>
      <c r="E32" s="93" t="n">
        <v>4448</v>
      </c>
    </row>
    <row r="33">
      <c r="A33" s="28" t="inlineStr">
        <is>
          <t>Σ Wechselrichter</t>
        </is>
      </c>
      <c r="B33" s="94" t="n"/>
      <c r="C33" s="94" t="n"/>
      <c r="D33" s="94" t="n"/>
      <c r="E33" s="95" t="n">
        <v>3500</v>
      </c>
    </row>
    <row r="34">
      <c r="A34" s="21" t="inlineStr">
        <is>
          <t>Σ Montage</t>
        </is>
      </c>
      <c r="B34" s="92" t="n"/>
      <c r="C34" s="92" t="n"/>
      <c r="D34" s="92" t="n"/>
      <c r="E34" s="93" t="n">
        <v>3384</v>
      </c>
    </row>
    <row r="35">
      <c r="A35" s="28" t="inlineStr">
        <is>
          <t>Σ Elektrik DC</t>
        </is>
      </c>
      <c r="B35" s="94" t="n"/>
      <c r="C35" s="94" t="n"/>
      <c r="D35" s="94" t="n"/>
      <c r="E35" s="95" t="n">
        <v>690</v>
      </c>
    </row>
    <row r="36">
      <c r="A36" s="21" t="inlineStr">
        <is>
          <t>Σ Elektrik AC</t>
        </is>
      </c>
      <c r="B36" s="92" t="n"/>
      <c r="C36" s="92" t="n"/>
      <c r="D36" s="92" t="n"/>
      <c r="E36" s="93" t="n">
        <v>909</v>
      </c>
    </row>
    <row r="37">
      <c r="A37" s="28" t="inlineStr">
        <is>
          <t>Σ Elektriker</t>
        </is>
      </c>
      <c r="B37" s="94" t="n"/>
      <c r="C37" s="94" t="n"/>
      <c r="D37" s="94" t="n"/>
      <c r="E37" s="95" t="n">
        <v>2040</v>
      </c>
    </row>
    <row r="38">
      <c r="A38" s="21" t="inlineStr">
        <is>
          <t>Σ Sonstiges</t>
        </is>
      </c>
      <c r="B38" s="92" t="n"/>
      <c r="C38" s="92" t="n"/>
      <c r="D38" s="92" t="n"/>
      <c r="E38" s="93" t="n">
        <v>1950</v>
      </c>
    </row>
    <row r="40">
      <c r="A40" s="12" t="inlineStr">
        <is>
          <t>GESAMT-INVESTITION PV-EIGENMONTAGE 25 kWp ZUWACHS</t>
        </is>
      </c>
      <c r="B40" s="96" t="n"/>
      <c r="C40" s="96" t="n"/>
      <c r="D40" s="96" t="n"/>
      <c r="E40" s="66" t="n">
        <v>16921</v>
      </c>
    </row>
    <row r="42">
      <c r="A42" s="55" t="inlineStr">
        <is>
          <t>VERGLEICH ZU SOLARTEUR</t>
        </is>
      </c>
    </row>
    <row r="43">
      <c r="A43" s="6" t="inlineStr">
        <is>
          <t>Komplett-Solarteur 25 kWp Erweiterung</t>
        </is>
      </c>
      <c r="B43" s="6" t="n"/>
      <c r="C43" s="6" t="n"/>
      <c r="D43" s="6" t="n"/>
      <c r="E43" s="57" t="n">
        <v>28000</v>
      </c>
    </row>
    <row r="44">
      <c r="A44" s="4" t="inlineStr">
        <is>
          <t>Module + WR online, Montage Solarteur (Hybrid)</t>
        </is>
      </c>
      <c r="B44" s="4" t="n"/>
      <c r="C44" s="4" t="n"/>
      <c r="D44" s="4" t="n"/>
      <c r="E44" s="56" t="n">
        <v>22000</v>
      </c>
    </row>
    <row r="45">
      <c r="A45" s="8" t="inlineStr">
        <is>
          <t>Eigenmontage + Elektriker als Sub (★ Empfehlung)</t>
        </is>
      </c>
      <c r="B45" s="8" t="n"/>
      <c r="C45" s="8" t="n"/>
      <c r="D45" s="8" t="n"/>
      <c r="E45" s="64" t="n">
        <v>20000</v>
      </c>
    </row>
    <row r="46">
      <c r="A46" s="4" t="inlineStr">
        <is>
          <t>Eigenmontage komplett (auch DC-Verdrahtung)</t>
        </is>
      </c>
      <c r="B46" s="4" t="n"/>
      <c r="C46" s="4" t="n"/>
      <c r="D46" s="4" t="n"/>
      <c r="E46" s="56" t="n">
        <v>17000</v>
      </c>
    </row>
    <row r="49">
      <c r="A49" s="97" t="inlineStr">
        <is>
          <t>WICHTIGE HINWEISE</t>
        </is>
      </c>
    </row>
    <row r="50">
      <c r="A50" s="38" t="inlineStr">
        <is>
          <t>• MwSt: PV bis 30 kWp = 0 % MwSt §12 Abs. 3 UStG. Bei Erweiterung 15→40 kWp Aufteilung in zwei Anlagen prüfen.</t>
        </is>
      </c>
      <c r="B50" s="103" t="n"/>
      <c r="C50" s="103" t="n"/>
      <c r="D50" s="103" t="n"/>
      <c r="E50" s="104" t="n"/>
    </row>
    <row r="51">
      <c r="A51" s="38" t="inlineStr">
        <is>
          <t>• Statik: Vor Beginn muss eine Dach-Statik geprüft werden. 56 Module = ~1,2 t Zusatzgewicht.</t>
        </is>
      </c>
      <c r="B51" s="103" t="n"/>
      <c r="C51" s="103" t="n"/>
      <c r="D51" s="103" t="n"/>
      <c r="E51" s="104" t="n"/>
    </row>
    <row r="52">
      <c r="A52" s="6" t="inlineStr">
        <is>
          <t>• VDE-Norm: DC-Verkabelung muss VDE-konform sein. Prüfprotokoll vom Elektriker.</t>
        </is>
      </c>
      <c r="B52" s="103" t="n"/>
      <c r="C52" s="103" t="n"/>
      <c r="D52" s="103" t="n"/>
      <c r="E52" s="104" t="n"/>
    </row>
    <row r="53">
      <c r="A53" s="6" t="inlineStr">
        <is>
          <t>• Brandschutz: DC-Trennschalter nahe Wechselrichter, Modulkonfig. mit WR-Hersteller abstimmen.</t>
        </is>
      </c>
      <c r="B53" s="103" t="n"/>
      <c r="C53" s="103" t="n"/>
      <c r="D53" s="103" t="n"/>
      <c r="E53" s="104" t="n"/>
    </row>
    <row r="54">
      <c r="A54" s="6" t="inlineStr">
        <is>
          <t>• Versicherung: Bauleistungsversicherung + Wohngebäudeversicherung um PV erweitern!</t>
        </is>
      </c>
      <c r="B54" s="103" t="n"/>
      <c r="C54" s="103" t="n"/>
      <c r="D54" s="103" t="n"/>
      <c r="E54" s="104" t="n"/>
    </row>
    <row r="55">
      <c r="A55" s="6" t="inlineStr">
        <is>
          <t>• Anmeldung: Marktstammdatenregister-Eintrag binnen 4 Wochen nach Inbetriebnahme.</t>
        </is>
      </c>
      <c r="B55" s="103" t="n"/>
      <c r="C55" s="103" t="n"/>
      <c r="D55" s="103" t="n"/>
      <c r="E55" s="104" t="n"/>
    </row>
    <row r="56">
      <c r="A56" s="6" t="inlineStr">
        <is>
          <t>• Garantie: Hersteller-Garantie nur bei dokumentierter fachgerechter Montage. Foto-Dokumentation!</t>
        </is>
      </c>
      <c r="B56" s="103" t="n"/>
      <c r="C56" s="103" t="n"/>
      <c r="D56" s="103" t="n"/>
      <c r="E56" s="104" t="n"/>
    </row>
  </sheetData>
  <mergeCells count="12">
    <mergeCell ref="A53:E53"/>
    <mergeCell ref="A55:E55"/>
    <mergeCell ref="A50:E50"/>
    <mergeCell ref="A2:E2"/>
    <mergeCell ref="A54:E54"/>
    <mergeCell ref="A52:E52"/>
    <mergeCell ref="A42:E42"/>
    <mergeCell ref="A49:E49"/>
    <mergeCell ref="A51:E51"/>
    <mergeCell ref="A1:E1"/>
    <mergeCell ref="A31:E31"/>
    <mergeCell ref="A56:E56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D46"/>
  <sheetViews>
    <sheetView workbookViewId="0">
      <selection activeCell="A1" sqref="A1"/>
    </sheetView>
  </sheetViews>
  <sheetFormatPr baseColWidth="8" defaultRowHeight="15"/>
  <cols>
    <col width="35" customWidth="1" min="1" max="1"/>
    <col width="25" customWidth="1" min="2" max="2"/>
    <col width="22" customWidth="1" min="3" max="3"/>
    <col width="32" customWidth="1" min="4" max="4"/>
  </cols>
  <sheetData>
    <row r="1" ht="24" customHeight="1">
      <c r="A1" s="105" t="inlineStr">
        <is>
          <t>1KOMMA5° KOMPLETTPAKET (Marktrecherche – kein lokales Angebot)</t>
        </is>
      </c>
    </row>
    <row r="2">
      <c r="A2" s="20" t="inlineStr">
        <is>
          <t>Premium-Komplettanbieter aus Hamburg/Berlin · Daikin/Viessmann/Stiebel + Heartbeat AI Energiemanagement</t>
        </is>
      </c>
    </row>
    <row r="4">
      <c r="A4" s="55" t="inlineStr">
        <is>
          <t>UNTERNEHMENSPROFIL</t>
        </is>
      </c>
    </row>
    <row r="5">
      <c r="A5" s="21" t="inlineStr">
        <is>
          <t>Gründer</t>
        </is>
      </c>
      <c r="B5" s="6" t="inlineStr">
        <is>
          <t>Philipp Schröder (ex-Tesla Deutschland)</t>
        </is>
      </c>
      <c r="C5" s="6" t="n"/>
      <c r="D5" s="6" t="n"/>
    </row>
    <row r="6">
      <c r="A6" s="28" t="inlineStr">
        <is>
          <t>Gegründet</t>
        </is>
      </c>
      <c r="B6" s="4" t="inlineStr">
        <is>
          <t>2021</t>
        </is>
      </c>
      <c r="C6" s="4" t="n"/>
      <c r="D6" s="4" t="n"/>
    </row>
    <row r="7">
      <c r="A7" s="21" t="inlineStr">
        <is>
          <t>Hauptsitz</t>
        </is>
      </c>
      <c r="B7" s="6" t="inlineStr">
        <is>
          <t>Hamburg</t>
        </is>
      </c>
      <c r="C7" s="6" t="n"/>
      <c r="D7" s="6" t="n"/>
    </row>
    <row r="8">
      <c r="A8" s="28" t="inlineStr">
        <is>
          <t>Standort regional</t>
        </is>
      </c>
      <c r="B8" s="4" t="inlineStr">
        <is>
          <t>München / Aufkirchen (für Bayern)</t>
        </is>
      </c>
      <c r="C8" s="4" t="n"/>
      <c r="D8" s="4" t="n"/>
    </row>
    <row r="9">
      <c r="A9" s="21" t="inlineStr">
        <is>
          <t>Website</t>
        </is>
      </c>
      <c r="B9" s="6" t="inlineStr">
        <is>
          <t>https://1komma5.com</t>
        </is>
      </c>
      <c r="C9" s="6" t="n"/>
      <c r="D9" s="6" t="n"/>
    </row>
    <row r="10">
      <c r="A10" s="28" t="inlineStr">
        <is>
          <t>Geschäftsmodell</t>
        </is>
      </c>
      <c r="B10" s="4" t="inlineStr">
        <is>
          <t>Komplettanbieter: WP + PV + Speicher + Wallbox + Heartbeat AI Energy Management</t>
        </is>
      </c>
      <c r="C10" s="4" t="n"/>
      <c r="D10" s="4" t="n"/>
    </row>
    <row r="11">
      <c r="A11" s="21" t="inlineStr">
        <is>
          <t>Wärmepumpen-Marken</t>
        </is>
      </c>
      <c r="B11" s="6" t="inlineStr">
        <is>
          <t>Daikin Altherma, Viessmann Vitocal, Stiebel Eltron</t>
        </is>
      </c>
      <c r="C11" s="6" t="n"/>
      <c r="D11" s="6" t="n"/>
    </row>
    <row r="12">
      <c r="A12" s="28" t="inlineStr">
        <is>
          <t>PV-Marken</t>
        </is>
      </c>
      <c r="B12" s="4" t="inlineStr">
        <is>
          <t>Trina Solar, Q-Cells, Meyer Burger</t>
        </is>
      </c>
      <c r="C12" s="4" t="n"/>
      <c r="D12" s="4" t="n"/>
    </row>
    <row r="13">
      <c r="A13" s="21" t="inlineStr">
        <is>
          <t>Wechselrichter</t>
        </is>
      </c>
      <c r="B13" s="6" t="inlineStr">
        <is>
          <t>Sungrow, SMA</t>
        </is>
      </c>
      <c r="C13" s="6" t="n"/>
      <c r="D13" s="6" t="n"/>
    </row>
    <row r="14">
      <c r="A14" s="28" t="inlineStr">
        <is>
          <t>Speicher</t>
        </is>
      </c>
      <c r="B14" s="4" t="inlineStr">
        <is>
          <t>Eigenes 1KOMMA5° Battery (LFP-Zellen)</t>
        </is>
      </c>
      <c r="C14" s="4" t="n"/>
      <c r="D14" s="4" t="n"/>
    </row>
    <row r="15">
      <c r="A15" s="21" t="inlineStr">
        <is>
          <t>Besonderheit</t>
        </is>
      </c>
      <c r="B15" s="6" t="inlineStr">
        <is>
          <t>Heartbeat AI – Europas größtes virtuelles Kraftwerk (500 MW, 40.000 Systeme)</t>
        </is>
      </c>
      <c r="C15" s="6" t="n"/>
      <c r="D15" s="6" t="n"/>
    </row>
    <row r="16">
      <c r="A16" s="28" t="inlineStr">
        <is>
          <t>Dynamischer Stromtarif</t>
        </is>
      </c>
      <c r="B16" s="4" t="inlineStr">
        <is>
          <t>Dynamic Pulse (Spot-Preise + Heartbeat-Optimierung)</t>
        </is>
      </c>
      <c r="C16" s="4" t="n"/>
      <c r="D16" s="4" t="n"/>
    </row>
    <row r="19">
      <c r="A19" s="55" t="inlineStr">
        <is>
          <t>PREISORIENTIERUNG (Marktrecherche 2026)</t>
        </is>
      </c>
    </row>
    <row r="20">
      <c r="A20" s="106" t="inlineStr">
        <is>
          <t>Komponente / Paket</t>
        </is>
      </c>
      <c r="B20" s="106" t="inlineStr">
        <is>
          <t>Preisspanne (brutto)</t>
        </is>
      </c>
      <c r="C20" s="106" t="inlineStr">
        <is>
          <t>Annahme Wagner</t>
        </is>
      </c>
      <c r="D20" s="106" t="inlineStr">
        <is>
          <t>Hinweis</t>
        </is>
      </c>
    </row>
    <row r="21">
      <c r="A21" s="21" t="inlineStr">
        <is>
          <t>Wärmepumpe komplett (Daikin/Viessmann + Installation)</t>
        </is>
      </c>
      <c r="B21" s="6" t="inlineStr">
        <is>
          <t>28.000–40.000 €</t>
        </is>
      </c>
      <c r="C21" s="6" t="inlineStr">
        <is>
          <t>~42.000 €</t>
        </is>
      </c>
      <c r="D21" s="6" t="inlineStr">
        <is>
          <t>Premium-Aufpreis 10–20 % über lokalen Anbietern</t>
        </is>
      </c>
    </row>
    <row r="22">
      <c r="A22" s="100" t="inlineStr">
        <is>
          <t>PV 10 kWp + 10 kWh Speicher</t>
        </is>
      </c>
      <c r="B22" s="98" t="inlineStr">
        <is>
          <t>19.900–25.000 €</t>
        </is>
      </c>
      <c r="C22" s="98" t="inlineStr">
        <is>
          <t>—</t>
        </is>
      </c>
      <c r="D22" s="98" t="inlineStr">
        <is>
          <t>Wagner hat bereits 15 kWp PV</t>
        </is>
      </c>
    </row>
    <row r="23">
      <c r="A23" s="21" t="inlineStr">
        <is>
          <t>Komplettpaket WP + PV + Wallbox</t>
        </is>
      </c>
      <c r="B23" s="6" t="inlineStr">
        <is>
          <t>ab 35.000 € aufwärts</t>
        </is>
      </c>
      <c r="C23" s="6" t="inlineStr">
        <is>
          <t>—</t>
        </is>
      </c>
      <c r="D23" s="6" t="inlineStr">
        <is>
          <t>Hier: nur WP-Anteil relevant</t>
        </is>
      </c>
    </row>
    <row r="24">
      <c r="A24" s="100" t="inlineStr">
        <is>
          <t>Heartbeat AI Energy Manager</t>
        </is>
      </c>
      <c r="B24" s="98" t="inlineStr">
        <is>
          <t>inkludiert</t>
        </is>
      </c>
      <c r="C24" s="98" t="inlineStr">
        <is>
          <t>inkl.</t>
        </is>
      </c>
      <c r="D24" s="98" t="inlineStr">
        <is>
          <t>Im Komplettpreis enthalten</t>
        </is>
      </c>
    </row>
    <row r="25">
      <c r="A25" s="21" t="inlineStr">
        <is>
          <t>Dynamic Pulse Stromtarif</t>
        </is>
      </c>
      <c r="B25" s="6" t="inlineStr">
        <is>
          <t>Spot-basiert</t>
        </is>
      </c>
      <c r="C25" s="6" t="inlineStr">
        <is>
          <t>optional</t>
        </is>
      </c>
      <c r="D25" s="6" t="inlineStr">
        <is>
          <t>~920 €/Jahr Ersparnis möglich</t>
        </is>
      </c>
    </row>
    <row r="26">
      <c r="A26" s="100" t="inlineStr">
        <is>
          <t>Eintragung MaStR, EVU-Anmeldung</t>
        </is>
      </c>
      <c r="B26" s="98" t="inlineStr">
        <is>
          <t>inkludiert</t>
        </is>
      </c>
      <c r="C26" s="98" t="inlineStr">
        <is>
          <t>inkl.</t>
        </is>
      </c>
      <c r="D26" s="98" t="inlineStr">
        <is>
          <t>Aus einer Hand</t>
        </is>
      </c>
    </row>
    <row r="27">
      <c r="A27" s="21" t="inlineStr">
        <is>
          <t>Smart Meter (von 1KOMMA5°)</t>
        </is>
      </c>
      <c r="B27" s="6" t="inlineStr">
        <is>
          <t>inkludiert</t>
        </is>
      </c>
      <c r="C27" s="6" t="inlineStr">
        <is>
          <t>inkl.</t>
        </is>
      </c>
      <c r="D27" s="6" t="inlineStr">
        <is>
          <t>Wartezeit 6–12 Wochen!</t>
        </is>
      </c>
    </row>
    <row r="30">
      <c r="A30" s="107" t="inlineStr">
        <is>
          <t>VORTEILE</t>
        </is>
      </c>
      <c r="C30" s="97" t="inlineStr">
        <is>
          <t>NACHTEILE</t>
        </is>
      </c>
    </row>
    <row r="31">
      <c r="A31" s="30" t="inlineStr">
        <is>
          <t>+ Premium-Marken (Daikin, Viessmann, Stiebel)</t>
        </is>
      </c>
      <c r="C31" s="38" t="inlineStr">
        <is>
          <t>- Preise 10–20 % über lokalen Anbietern</t>
        </is>
      </c>
    </row>
    <row r="32">
      <c r="A32" s="30" t="inlineStr">
        <is>
          <t>+ Heartbeat AI Energiemanagement integriert</t>
        </is>
      </c>
      <c r="C32" s="38" t="inlineStr">
        <is>
          <t>- Smart-Meter-Wartezeit oft 6–12 Wochen</t>
        </is>
      </c>
    </row>
    <row r="33">
      <c r="A33" s="30" t="inlineStr">
        <is>
          <t>+ Aus einer Hand: WP+PV+Speicher+Wallbox+Smart Meter</t>
        </is>
      </c>
      <c r="C33" s="38" t="inlineStr">
        <is>
          <t>- Mangelnde Service-Kommunikation nach Installation</t>
        </is>
      </c>
    </row>
    <row r="34">
      <c r="A34" s="30" t="inlineStr">
        <is>
          <t>+ Schnelle Installation (1,5–4 Tage Montage)</t>
        </is>
      </c>
      <c r="C34" s="38" t="inlineStr">
        <is>
          <t>- Bindung an 1KOMMA5°-Ökosystem (Heartbeat)</t>
        </is>
      </c>
    </row>
    <row r="35">
      <c r="A35" s="30" t="inlineStr">
        <is>
          <t>+ Dynamic Pulse Stromtarif spart bis 920 €/Jahr</t>
        </is>
      </c>
      <c r="C35" s="38" t="inlineStr">
        <is>
          <t>- Keine Buderus / Bosch im Sortiment</t>
        </is>
      </c>
    </row>
    <row r="36">
      <c r="A36" s="30" t="inlineStr">
        <is>
          <t>+ 30 Jahre Modulgarantie (PV)</t>
        </is>
      </c>
      <c r="C36" s="38" t="inlineStr">
        <is>
          <t>- Vor-Ort-Termin oft nur regional verfügbar</t>
        </is>
      </c>
    </row>
    <row r="37">
      <c r="A37" s="30" t="inlineStr">
        <is>
          <t>+ Professionelle Projektkoordination</t>
        </is>
      </c>
      <c r="C37" s="38" t="inlineStr">
        <is>
          <t>- Beratungsqualität stark vom regionalen Team abhängig</t>
        </is>
      </c>
    </row>
    <row r="38">
      <c r="A38" s="30" t="inlineStr">
        <is>
          <t>+ Virtuelles Kraftwerk → Zusatzeinnahmen möglich</t>
        </is>
      </c>
      <c r="C38" s="38" t="inlineStr">
        <is>
          <t>- Dynamic Pulse-Tarif bei reinem Stromhandel nicht günstiger</t>
        </is>
      </c>
    </row>
    <row r="41">
      <c r="A41" s="55" t="inlineStr">
        <is>
          <t>QUELLEN</t>
        </is>
      </c>
    </row>
    <row r="42">
      <c r="A42" s="6" t="inlineStr">
        <is>
          <t>https://1komma5.com/de/waermepumpe/kosten/</t>
        </is>
      </c>
    </row>
    <row r="43">
      <c r="A43" s="6" t="inlineStr">
        <is>
          <t>https://1komma5.com/de/heartbeat/</t>
        </is>
      </c>
    </row>
    <row r="44">
      <c r="A44" s="6" t="inlineStr">
        <is>
          <t>https://www.energiefluss24.de/waermepumpe/1komma5-erfahrungen</t>
        </is>
      </c>
    </row>
    <row r="45">
      <c r="A45" s="6" t="inlineStr">
        <is>
          <t>https://www.photovoltaikforum.com/thread/259704-erfahrungsbericht-1komma5-dynamic-pulse-mit-realen-zahlen-und-jahreshochrechnung/</t>
        </is>
      </c>
    </row>
    <row r="46">
      <c r="A46" s="6" t="inlineStr">
        <is>
          <t>https://akkudoktor.net/t/1komma5-grad-erfahrungen/27143</t>
        </is>
      </c>
    </row>
  </sheetData>
  <mergeCells count="40">
    <mergeCell ref="B11:D11"/>
    <mergeCell ref="C34:D34"/>
    <mergeCell ref="A30:B30"/>
    <mergeCell ref="B14:D14"/>
    <mergeCell ref="C30:D30"/>
    <mergeCell ref="C33:D33"/>
    <mergeCell ref="A4:D4"/>
    <mergeCell ref="B8:D8"/>
    <mergeCell ref="B13:D13"/>
    <mergeCell ref="A36:B36"/>
    <mergeCell ref="A43:D43"/>
    <mergeCell ref="A19:D19"/>
    <mergeCell ref="C35:D35"/>
    <mergeCell ref="A44:D44"/>
    <mergeCell ref="B10:D10"/>
    <mergeCell ref="A42:D42"/>
    <mergeCell ref="A37:B37"/>
    <mergeCell ref="B9:D9"/>
    <mergeCell ref="B15:D15"/>
    <mergeCell ref="C31:D31"/>
    <mergeCell ref="B6:D6"/>
    <mergeCell ref="A1:D1"/>
    <mergeCell ref="A45:D45"/>
    <mergeCell ref="B5:D5"/>
    <mergeCell ref="A33:B33"/>
    <mergeCell ref="A32:B32"/>
    <mergeCell ref="C36:D36"/>
    <mergeCell ref="A41:D41"/>
    <mergeCell ref="B7:D7"/>
    <mergeCell ref="A46:D46"/>
    <mergeCell ref="B16:D16"/>
    <mergeCell ref="A35:B35"/>
    <mergeCell ref="A38:B38"/>
    <mergeCell ref="C32:D32"/>
    <mergeCell ref="C38:D38"/>
    <mergeCell ref="C37:D37"/>
    <mergeCell ref="A2:D2"/>
    <mergeCell ref="B12:D12"/>
    <mergeCell ref="A31:B31"/>
    <mergeCell ref="A34:B34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I46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42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35" customWidth="1" min="9" max="9"/>
  </cols>
  <sheetData>
    <row r="1" ht="28" customHeight="1">
      <c r="A1" s="14" t="inlineStr">
        <is>
          <t>POSITION-FÜR-POSITION KOSTENVERGLEICH (BRUTTO €)</t>
        </is>
      </c>
    </row>
    <row r="3" ht="50" customHeight="1">
      <c r="A3" s="3" t="inlineStr">
        <is>
          <t>Kostenposition</t>
        </is>
      </c>
      <c r="B3" s="3" t="inlineStr">
        <is>
          <t>Zygar Ovum</t>
        </is>
      </c>
      <c r="C3" s="3" t="inlineStr">
        <is>
          <t>Zygar Buderus</t>
        </is>
      </c>
      <c r="D3" s="3" t="inlineStr">
        <is>
          <t>SWP Samsung</t>
        </is>
      </c>
      <c r="E3" s="3" t="inlineStr">
        <is>
          <t>AF Energy 9,4 kWp</t>
        </is>
      </c>
      <c r="F3" s="3" t="inlineStr">
        <is>
          <t>ZEO Solar Bosch</t>
        </is>
      </c>
      <c r="G3" s="3" t="inlineStr">
        <is>
          <t>Antretter Buderus</t>
        </is>
      </c>
      <c r="H3" s="3" t="inlineStr">
        <is>
          <t>Eigenmontage Vergleich</t>
        </is>
      </c>
      <c r="I3" s="3" t="inlineStr">
        <is>
          <t>Realistischer Marktpreis 2026</t>
        </is>
      </c>
    </row>
    <row r="4">
      <c r="A4" s="15">
        <f>= Wärmepumpe (Hardware) ==</f>
        <v/>
      </c>
      <c r="B4" s="15" t="inlineStr"/>
      <c r="C4" s="15" t="inlineStr"/>
      <c r="D4" s="15" t="inlineStr"/>
      <c r="E4" s="15" t="inlineStr"/>
      <c r="F4" s="15" t="inlineStr"/>
      <c r="G4" s="15" t="inlineStr"/>
      <c r="H4" s="15" t="inlineStr"/>
      <c r="I4" s="15" t="inlineStr"/>
    </row>
    <row r="5">
      <c r="A5" s="6" t="inlineStr">
        <is>
          <t>WP-Aggregat + Inneneinheit-Paket</t>
        </is>
      </c>
      <c r="B5" s="16" t="n">
        <v>14785.28</v>
      </c>
      <c r="C5" s="16" t="n">
        <v>14553.61</v>
      </c>
      <c r="D5" s="16" t="n">
        <v>8995</v>
      </c>
      <c r="E5" s="16" t="n">
        <v>8806</v>
      </c>
      <c r="F5" s="17" t="n"/>
      <c r="G5" s="16" t="n">
        <v>12563.1</v>
      </c>
      <c r="H5" s="18" t="n">
        <v>10649</v>
      </c>
      <c r="I5" s="6" t="inlineStr">
        <is>
          <t>10.000-15.000 € (Modellabhängig)</t>
        </is>
      </c>
    </row>
    <row r="6">
      <c r="A6" s="6" t="inlineStr">
        <is>
          <t>Warmwasserspeicher</t>
        </is>
      </c>
      <c r="B6" s="19" t="n">
        <v>7611.36</v>
      </c>
      <c r="C6" s="17" t="n"/>
      <c r="D6" s="16" t="n">
        <v>3350</v>
      </c>
      <c r="E6" s="16" t="n">
        <v>2261</v>
      </c>
      <c r="F6" s="17" t="n"/>
      <c r="G6" s="17" t="n"/>
      <c r="I6" s="6" t="inlineStr">
        <is>
          <t>1.500-2.500 € (300L WP-geeignet)</t>
        </is>
      </c>
    </row>
    <row r="7">
      <c r="A7" s="6" t="inlineStr">
        <is>
          <t>Pufferspeicher</t>
        </is>
      </c>
      <c r="B7" s="17" t="n"/>
      <c r="C7" s="17" t="n"/>
      <c r="D7" s="16" t="n">
        <v>1380</v>
      </c>
      <c r="E7" s="16" t="n">
        <v>892.5</v>
      </c>
      <c r="F7" s="17" t="n"/>
      <c r="G7" s="17" t="n"/>
      <c r="I7" s="6" t="inlineStr">
        <is>
          <t>500-900 € (100L Puffer)</t>
        </is>
      </c>
    </row>
    <row r="8">
      <c r="A8" s="6" t="inlineStr">
        <is>
          <t>Installationszubehör/Pflichtkomponenten</t>
        </is>
      </c>
      <c r="B8" s="16" t="n">
        <v>1959.92</v>
      </c>
      <c r="C8" s="16" t="n">
        <v>2228.41</v>
      </c>
      <c r="D8" s="17" t="n"/>
      <c r="E8" s="16" t="n">
        <v>1904</v>
      </c>
      <c r="F8" s="17" t="n"/>
      <c r="G8" s="16" t="n">
        <v>803.01</v>
      </c>
      <c r="I8" s="6" t="inlineStr">
        <is>
          <t>1.500-2.500 €</t>
        </is>
      </c>
    </row>
    <row r="9">
      <c r="A9" s="6" t="inlineStr">
        <is>
          <t>PV-Watch / Online-Zugang / Smart Home</t>
        </is>
      </c>
      <c r="B9" s="16" t="n">
        <v>767.66</v>
      </c>
      <c r="C9" s="16" t="n">
        <v>601.47</v>
      </c>
      <c r="D9" s="17" t="n"/>
      <c r="E9" s="17" t="n"/>
      <c r="F9" s="17" t="n"/>
      <c r="G9" s="17" t="n"/>
      <c r="I9" s="6" t="inlineStr">
        <is>
          <t>0-700 €</t>
        </is>
      </c>
    </row>
    <row r="10">
      <c r="A10" s="15">
        <f>= Installation &amp; Montage ==</f>
        <v/>
      </c>
      <c r="B10" s="15" t="inlineStr"/>
      <c r="C10" s="15" t="inlineStr"/>
      <c r="D10" s="15" t="inlineStr"/>
      <c r="E10" s="15" t="inlineStr"/>
      <c r="F10" s="15" t="inlineStr"/>
      <c r="G10" s="15" t="inlineStr"/>
      <c r="H10" s="15" t="inlineStr"/>
      <c r="I10" s="15" t="inlineStr"/>
    </row>
    <row r="11">
      <c r="A11" s="6" t="inlineStr">
        <is>
          <t>Rohrmaterial Edelstahl 30+15m</t>
        </is>
      </c>
      <c r="B11" s="16" t="n">
        <v>1832.55</v>
      </c>
      <c r="C11" s="16" t="n">
        <v>1832.55</v>
      </c>
      <c r="D11" s="17" t="n"/>
      <c r="E11" s="17" t="n"/>
      <c r="F11" s="17" t="n"/>
      <c r="G11" s="17" t="n"/>
      <c r="I11" s="6" t="inlineStr">
        <is>
          <t>1.500-2.000 €</t>
        </is>
      </c>
    </row>
    <row r="12">
      <c r="A12" s="6" t="inlineStr">
        <is>
          <t>Zuschlag Rohrmaterial +300 %</t>
        </is>
      </c>
      <c r="B12" s="19" t="n">
        <v>5497.65</v>
      </c>
      <c r="C12" s="19" t="n">
        <v>5497.65</v>
      </c>
      <c r="D12" s="17" t="n"/>
      <c r="E12" s="17" t="n"/>
      <c r="F12" s="17" t="n"/>
      <c r="G12" s="17" t="n"/>
      <c r="I12" s="6" t="inlineStr">
        <is>
          <t>❌ FEHLT / unüblich (max +100-150 %)</t>
        </is>
      </c>
    </row>
    <row r="13">
      <c r="A13" s="6" t="inlineStr">
        <is>
          <t>Hydraulik-Paket / Verrohrung</t>
        </is>
      </c>
      <c r="B13" s="17" t="n"/>
      <c r="C13" s="17" t="n"/>
      <c r="D13" s="16" t="n">
        <v>3094</v>
      </c>
      <c r="E13" s="16" t="n">
        <v>3558.1</v>
      </c>
      <c r="F13" s="17" t="n"/>
      <c r="G13" s="16" t="n">
        <v>5660</v>
      </c>
      <c r="H13" s="18" t="n">
        <v>1500</v>
      </c>
      <c r="I13" s="6" t="inlineStr">
        <is>
          <t>2.500-4.000 €</t>
        </is>
      </c>
    </row>
    <row r="14">
      <c r="A14" s="6" t="inlineStr">
        <is>
          <t>Verbindungsleitung außen 4-6m</t>
        </is>
      </c>
      <c r="B14" s="16" t="n">
        <v>813.86</v>
      </c>
      <c r="C14" s="16" t="n">
        <v>1138.81</v>
      </c>
      <c r="D14" s="16" t="n">
        <v>952</v>
      </c>
      <c r="E14" s="16" t="n">
        <v>714</v>
      </c>
      <c r="F14" s="17" t="n"/>
      <c r="G14" s="16" t="n">
        <v>1999</v>
      </c>
      <c r="H14" s="18" t="n">
        <v>600</v>
      </c>
      <c r="I14" s="6" t="inlineStr">
        <is>
          <t>800-1.500 €</t>
        </is>
      </c>
    </row>
    <row r="15">
      <c r="A15" s="6" t="inlineStr">
        <is>
          <t>Installationsaufwand SHK / Montage NBM</t>
        </is>
      </c>
      <c r="B15" s="17" t="n"/>
      <c r="C15" s="17" t="n"/>
      <c r="D15" s="16" t="n">
        <v>6247.5</v>
      </c>
      <c r="E15" s="16" t="n">
        <v>7140</v>
      </c>
      <c r="F15" s="17" t="n"/>
      <c r="G15" s="17" t="n"/>
      <c r="H15" s="18" t="n">
        <v>3500</v>
      </c>
      <c r="I15" s="6" t="inlineStr">
        <is>
          <t>5.000-7.500 €</t>
        </is>
      </c>
    </row>
    <row r="16">
      <c r="A16" s="6" t="inlineStr">
        <is>
          <t>Klein-/Abdeckmaterial</t>
        </is>
      </c>
      <c r="B16" s="16" t="n">
        <v>200</v>
      </c>
      <c r="C16" s="16" t="n">
        <v>200</v>
      </c>
      <c r="D16" s="17" t="n"/>
      <c r="E16" s="17" t="n"/>
      <c r="F16" s="17" t="n"/>
      <c r="G16" s="17" t="n"/>
      <c r="I16" s="6" t="inlineStr">
        <is>
          <t>150-300 €</t>
        </is>
      </c>
    </row>
    <row r="17">
      <c r="A17" s="15">
        <f>= Speichersystem (außerhalb WP) ==</f>
        <v/>
      </c>
      <c r="B17" s="15" t="inlineStr"/>
      <c r="C17" s="15" t="inlineStr"/>
      <c r="D17" s="15" t="inlineStr"/>
      <c r="E17" s="15" t="inlineStr"/>
      <c r="F17" s="15" t="inlineStr"/>
      <c r="G17" s="15" t="inlineStr"/>
      <c r="H17" s="15" t="inlineStr"/>
      <c r="I17" s="15" t="inlineStr"/>
    </row>
    <row r="18">
      <c r="A18" s="6" t="inlineStr">
        <is>
          <t>Pufferspeicher 100L extra</t>
        </is>
      </c>
      <c r="B18" s="17" t="n"/>
      <c r="C18" s="17" t="n"/>
      <c r="D18" s="16" t="n">
        <v>850</v>
      </c>
      <c r="E18" s="17" t="n"/>
      <c r="F18" s="17" t="n"/>
      <c r="G18" s="17" t="n"/>
      <c r="I18" s="6" t="inlineStr">
        <is>
          <t>500-800 €</t>
        </is>
      </c>
    </row>
    <row r="19">
      <c r="A19" s="6" t="inlineStr">
        <is>
          <t>Überströmventil / Reihenpuffer</t>
        </is>
      </c>
      <c r="B19" s="17" t="n"/>
      <c r="C19" s="17" t="n"/>
      <c r="D19" s="16" t="n">
        <v>530</v>
      </c>
      <c r="E19" s="17" t="n"/>
      <c r="F19" s="17" t="n"/>
      <c r="G19" s="17" t="n"/>
      <c r="I19" s="6" t="inlineStr">
        <is>
          <t>200-400 €</t>
        </is>
      </c>
    </row>
    <row r="20">
      <c r="A20" s="15">
        <f>= Elektroanschluss ==</f>
        <v/>
      </c>
      <c r="B20" s="15" t="inlineStr"/>
      <c r="C20" s="15" t="inlineStr"/>
      <c r="D20" s="15" t="inlineStr"/>
      <c r="E20" s="15" t="inlineStr"/>
      <c r="F20" s="15" t="inlineStr"/>
      <c r="G20" s="15" t="inlineStr"/>
      <c r="H20" s="15" t="inlineStr"/>
      <c r="I20" s="15" t="inlineStr"/>
    </row>
    <row r="21">
      <c r="A21" s="6" t="inlineStr">
        <is>
          <t>Elektrischer Anschluss WP</t>
        </is>
      </c>
      <c r="B21" s="16" t="n">
        <v>2000</v>
      </c>
      <c r="C21" s="16" t="n">
        <v>2000</v>
      </c>
      <c r="D21" s="16" t="n">
        <v>1250</v>
      </c>
      <c r="E21" s="16" t="n">
        <v>1547</v>
      </c>
      <c r="F21" s="17" t="n"/>
      <c r="G21" s="16" t="n">
        <v>1850</v>
      </c>
      <c r="H21" s="18" t="n">
        <v>1200</v>
      </c>
      <c r="I21" s="6" t="inlineStr">
        <is>
          <t>1.200-2.000 €</t>
        </is>
      </c>
    </row>
    <row r="22">
      <c r="A22" s="6" t="inlineStr">
        <is>
          <t>Verbrauchsmaterial Elektro</t>
        </is>
      </c>
      <c r="B22" s="17" t="n"/>
      <c r="C22" s="17" t="n"/>
      <c r="D22" s="17" t="n"/>
      <c r="E22" s="16" t="n">
        <v>1428</v>
      </c>
      <c r="F22" s="17" t="n"/>
      <c r="G22" s="17" t="n"/>
      <c r="I22" s="6" t="inlineStr">
        <is>
          <t>800-1.200 €</t>
        </is>
      </c>
    </row>
    <row r="23">
      <c r="A23" s="6" t="inlineStr">
        <is>
          <t>AC-Überspannungsschutz</t>
        </is>
      </c>
      <c r="B23" s="17" t="n"/>
      <c r="C23" s="17" t="n"/>
      <c r="D23" s="16" t="n">
        <v>350</v>
      </c>
      <c r="E23" s="17" t="n"/>
      <c r="F23" s="17" t="n"/>
      <c r="G23" s="17" t="n"/>
      <c r="I23" s="6" t="inlineStr">
        <is>
          <t>250-400 €</t>
        </is>
      </c>
    </row>
    <row r="24">
      <c r="A24" s="6" t="inlineStr">
        <is>
          <t>AC-Unterverteilung</t>
        </is>
      </c>
      <c r="B24" s="17" t="n"/>
      <c r="C24" s="17" t="n"/>
      <c r="D24" s="16" t="n">
        <v>300</v>
      </c>
      <c r="E24" s="17" t="n"/>
      <c r="F24" s="17" t="n"/>
      <c r="G24" s="17" t="n"/>
      <c r="I24" s="6" t="inlineStr">
        <is>
          <t>250-450 €</t>
        </is>
      </c>
    </row>
    <row r="25">
      <c r="A25" s="6" t="inlineStr">
        <is>
          <t>APZ-/APR-Feld (§14a)</t>
        </is>
      </c>
      <c r="B25" s="17" t="n"/>
      <c r="C25" s="17" t="n"/>
      <c r="D25" s="16" t="n">
        <v>1190</v>
      </c>
      <c r="E25" s="17" t="n"/>
      <c r="F25" s="17" t="n"/>
      <c r="G25" s="17" t="n"/>
      <c r="I25" s="6" t="inlineStr">
        <is>
          <t>800-1.200 €</t>
        </is>
      </c>
    </row>
    <row r="26">
      <c r="A26" s="6" t="inlineStr">
        <is>
          <t>Erdung Tiefenerder (falls fehlend)</t>
        </is>
      </c>
      <c r="B26" s="17" t="n"/>
      <c r="C26" s="17" t="n"/>
      <c r="D26" s="17" t="n"/>
      <c r="E26" s="17" t="n"/>
      <c r="F26" s="16" t="n">
        <v>745</v>
      </c>
      <c r="G26" s="17" t="n"/>
      <c r="I26" s="6" t="inlineStr">
        <is>
          <t>500-800 €</t>
        </is>
      </c>
    </row>
    <row r="27">
      <c r="A27" s="15">
        <f>= Demontage / Entsorgung ==</f>
        <v/>
      </c>
      <c r="B27" s="15" t="inlineStr"/>
      <c r="C27" s="15" t="inlineStr"/>
      <c r="D27" s="15" t="inlineStr"/>
      <c r="E27" s="15" t="inlineStr"/>
      <c r="F27" s="15" t="inlineStr"/>
      <c r="G27" s="15" t="inlineStr"/>
      <c r="H27" s="15" t="inlineStr"/>
      <c r="I27" s="15" t="inlineStr"/>
    </row>
    <row r="28">
      <c r="A28" s="6" t="inlineStr">
        <is>
          <t>Demontage Altheizung</t>
        </is>
      </c>
      <c r="B28" s="16" t="n">
        <v>1000</v>
      </c>
      <c r="C28" s="16" t="n">
        <v>1000</v>
      </c>
      <c r="D28" s="16" t="n">
        <v>530</v>
      </c>
      <c r="E28" s="16" t="n">
        <v>476</v>
      </c>
      <c r="F28" s="17" t="n"/>
      <c r="G28" s="16" t="n">
        <v>540</v>
      </c>
      <c r="H28" s="18" t="n">
        <v>800</v>
      </c>
      <c r="I28" s="6" t="inlineStr">
        <is>
          <t>500-1.000 €</t>
        </is>
      </c>
    </row>
    <row r="29">
      <c r="A29" s="6" t="inlineStr">
        <is>
          <t>Entsorgung Altheizung</t>
        </is>
      </c>
      <c r="B29" s="17" t="n"/>
      <c r="C29" s="17" t="n"/>
      <c r="D29" s="16" t="n">
        <v>300</v>
      </c>
      <c r="E29" s="17" t="n"/>
      <c r="F29" s="17" t="n"/>
      <c r="G29" s="16" t="n">
        <v>135</v>
      </c>
      <c r="I29" s="6" t="inlineStr">
        <is>
          <t>150-400 €</t>
        </is>
      </c>
    </row>
    <row r="30">
      <c r="A30" s="6" t="inlineStr">
        <is>
          <t>Öltank-Entsorgung (extern/intern)</t>
        </is>
      </c>
      <c r="B30" s="16" t="n">
        <v>2250</v>
      </c>
      <c r="C30" s="16" t="n">
        <v>2250</v>
      </c>
      <c r="D30" s="16" t="n">
        <v>1250</v>
      </c>
      <c r="E30" s="16" t="n">
        <v>2856</v>
      </c>
      <c r="F30" s="16" t="n">
        <v>1976.22</v>
      </c>
      <c r="G30" s="16" t="n">
        <v>3000</v>
      </c>
      <c r="H30" s="18" t="n">
        <v>1800</v>
      </c>
      <c r="I30" s="6" t="inlineStr">
        <is>
          <t>1.500-2.500 €</t>
        </is>
      </c>
    </row>
    <row r="31">
      <c r="A31" s="15">
        <f>= Außenarbeiten ==</f>
        <v/>
      </c>
      <c r="B31" s="15" t="inlineStr"/>
      <c r="C31" s="15" t="inlineStr"/>
      <c r="D31" s="15" t="inlineStr"/>
      <c r="E31" s="15" t="inlineStr"/>
      <c r="F31" s="15" t="inlineStr"/>
      <c r="G31" s="15" t="inlineStr"/>
      <c r="H31" s="15" t="inlineStr"/>
      <c r="I31" s="15" t="inlineStr"/>
    </row>
    <row r="32">
      <c r="A32" s="6" t="inlineStr">
        <is>
          <t>Fundament</t>
        </is>
      </c>
      <c r="B32" s="16" t="n">
        <v>1800</v>
      </c>
      <c r="C32" s="16" t="n">
        <v>1800</v>
      </c>
      <c r="D32" s="17" t="n"/>
      <c r="E32" s="16" t="n">
        <v>618.8</v>
      </c>
      <c r="F32" s="17" t="n"/>
      <c r="G32" s="16" t="n">
        <v>711.95</v>
      </c>
      <c r="H32" s="18" t="n">
        <v>500</v>
      </c>
      <c r="I32" s="6" t="inlineStr">
        <is>
          <t>500-900 €</t>
        </is>
      </c>
    </row>
    <row r="33">
      <c r="A33" s="6" t="inlineStr">
        <is>
          <t>Kernbohrung + Hauseinführung</t>
        </is>
      </c>
      <c r="B33" s="16" t="n">
        <v>358.09</v>
      </c>
      <c r="C33" s="16" t="n">
        <v>1138.81</v>
      </c>
      <c r="D33" s="17" t="n"/>
      <c r="E33" s="16" t="n">
        <v>476</v>
      </c>
      <c r="F33" s="17" t="n"/>
      <c r="G33" s="16" t="n">
        <v>680</v>
      </c>
      <c r="H33" s="18" t="n">
        <v>200</v>
      </c>
      <c r="I33" s="6" t="inlineStr">
        <is>
          <t>350-700 €</t>
        </is>
      </c>
    </row>
    <row r="34">
      <c r="A34" s="6" t="inlineStr">
        <is>
          <t>Gartenwasser-Außenarmatur</t>
        </is>
      </c>
      <c r="B34" s="16" t="n">
        <v>376.03</v>
      </c>
      <c r="C34" s="16" t="n">
        <v>376.03</v>
      </c>
      <c r="D34" s="17" t="n"/>
      <c r="E34" s="17" t="n"/>
      <c r="F34" s="17" t="n"/>
      <c r="G34" s="17" t="n"/>
      <c r="I34" s="6" t="inlineStr">
        <is>
          <t>250-400 € (oft separat)</t>
        </is>
      </c>
    </row>
    <row r="35">
      <c r="A35" s="15">
        <f>= Sonstiges / Inbetriebnahme ==</f>
        <v/>
      </c>
      <c r="B35" s="15" t="inlineStr"/>
      <c r="C35" s="15" t="inlineStr"/>
      <c r="D35" s="15" t="inlineStr"/>
      <c r="E35" s="15" t="inlineStr"/>
      <c r="F35" s="15" t="inlineStr"/>
      <c r="G35" s="15" t="inlineStr"/>
      <c r="H35" s="15" t="inlineStr"/>
      <c r="I35" s="15" t="inlineStr"/>
    </row>
    <row r="36">
      <c r="A36" s="6" t="inlineStr">
        <is>
          <t>Inbetriebnahme + Einschulung</t>
        </is>
      </c>
      <c r="B36" s="16" t="n">
        <v>1000</v>
      </c>
      <c r="C36" s="16" t="n">
        <v>650</v>
      </c>
      <c r="D36" s="17" t="n"/>
      <c r="E36" s="17" t="n"/>
      <c r="F36" s="17" t="n"/>
      <c r="G36" s="16" t="n">
        <v>500</v>
      </c>
      <c r="I36" s="6" t="inlineStr">
        <is>
          <t>300-700 €</t>
        </is>
      </c>
    </row>
    <row r="37">
      <c r="A37" s="6" t="inlineStr">
        <is>
          <t>Hydraulischer Abgleich</t>
        </is>
      </c>
      <c r="B37" s="16" t="n">
        <v>650</v>
      </c>
      <c r="C37" s="16" t="n">
        <v>650</v>
      </c>
      <c r="D37" s="17" t="n"/>
      <c r="E37" s="16" t="n">
        <v>595</v>
      </c>
      <c r="F37" s="17" t="n"/>
      <c r="G37" s="16" t="n">
        <v>840</v>
      </c>
      <c r="H37" s="18" t="n">
        <v>600</v>
      </c>
      <c r="I37" s="6" t="inlineStr">
        <is>
          <t>400-900 €</t>
        </is>
      </c>
    </row>
    <row r="38">
      <c r="A38" s="6" t="inlineStr">
        <is>
          <t>Heizlastberechnung</t>
        </is>
      </c>
      <c r="B38" s="17" t="n"/>
      <c r="C38" s="17" t="n"/>
      <c r="D38" s="17" t="n"/>
      <c r="E38" s="17" t="n"/>
      <c r="F38" s="17" t="n"/>
      <c r="G38" s="16" t="n">
        <v>400</v>
      </c>
      <c r="H38" s="18" t="n">
        <v>600</v>
      </c>
      <c r="I38" s="6" t="inlineStr">
        <is>
          <t>400-700 €</t>
        </is>
      </c>
    </row>
    <row r="39">
      <c r="A39" s="6" t="inlineStr">
        <is>
          <t>Förderunterlagen / KfW-458</t>
        </is>
      </c>
      <c r="B39" s="16" t="n">
        <v>100</v>
      </c>
      <c r="C39" s="16" t="n">
        <v>100</v>
      </c>
      <c r="D39" s="17" t="n"/>
      <c r="E39" s="16" t="n">
        <v>297.5</v>
      </c>
      <c r="F39" s="17" t="n"/>
      <c r="G39" s="16" t="n">
        <v>485</v>
      </c>
      <c r="H39" s="18" t="n">
        <v>250</v>
      </c>
      <c r="I39" s="6" t="inlineStr">
        <is>
          <t>200-500 €</t>
        </is>
      </c>
    </row>
    <row r="40">
      <c r="A40" s="6" t="inlineStr">
        <is>
          <t>Füllwasser VDI 2035</t>
        </is>
      </c>
      <c r="B40" s="16" t="n">
        <v>300</v>
      </c>
      <c r="C40" s="16" t="n">
        <v>250</v>
      </c>
      <c r="D40" s="17" t="n"/>
      <c r="E40" s="17" t="n"/>
      <c r="F40" s="17" t="n"/>
      <c r="G40" s="16" t="n">
        <v>465</v>
      </c>
      <c r="H40" s="18" t="n">
        <v>200</v>
      </c>
      <c r="I40" s="6" t="inlineStr">
        <is>
          <t>200-400 €</t>
        </is>
      </c>
    </row>
    <row r="41">
      <c r="A41" s="6" t="inlineStr">
        <is>
          <t>Spülen / Befüllen Heizsystem</t>
        </is>
      </c>
      <c r="B41" s="16" t="n">
        <v>250</v>
      </c>
      <c r="C41" s="16" t="n">
        <v>250</v>
      </c>
      <c r="D41" s="16" t="n">
        <v>530</v>
      </c>
      <c r="E41" s="17" t="n"/>
      <c r="F41" s="17" t="n"/>
      <c r="G41" s="17" t="n"/>
      <c r="H41" s="18" t="n">
        <v>200</v>
      </c>
      <c r="I41" s="6" t="inlineStr">
        <is>
          <t>200-400 €</t>
        </is>
      </c>
    </row>
    <row r="42">
      <c r="A42" s="6" t="inlineStr">
        <is>
          <t>Fahrtkosten / Kfz-Pauschale</t>
        </is>
      </c>
      <c r="B42" s="19" t="n">
        <v>850</v>
      </c>
      <c r="C42" s="19" t="n">
        <v>850</v>
      </c>
      <c r="D42" s="17" t="n"/>
      <c r="E42" s="17" t="n"/>
      <c r="F42" s="17" t="n"/>
      <c r="G42" s="17" t="n"/>
      <c r="I42" s="6" t="inlineStr">
        <is>
          <t>i.d.R. nicht separat / 0-500 €</t>
        </is>
      </c>
    </row>
    <row r="43">
      <c r="A43" s="6" t="inlineStr">
        <is>
          <t>Projektierung / Planung / Baubetreuung</t>
        </is>
      </c>
      <c r="B43" s="17" t="n"/>
      <c r="C43" s="17" t="n"/>
      <c r="D43" s="16" t="n">
        <v>530</v>
      </c>
      <c r="E43" s="16" t="n">
        <v>595</v>
      </c>
      <c r="F43" s="17" t="n"/>
      <c r="G43" s="17" t="n"/>
      <c r="H43" s="18" t="n">
        <v>400</v>
      </c>
      <c r="I43" s="6" t="inlineStr">
        <is>
          <t>300-700 €</t>
        </is>
      </c>
    </row>
    <row r="44">
      <c r="A44" s="6" t="inlineStr">
        <is>
          <t>Rabatt / Mai-Aktion / Schnellbucher</t>
        </is>
      </c>
      <c r="B44" s="17" t="n"/>
      <c r="C44" s="17" t="n"/>
      <c r="D44" s="16" t="n">
        <v>-3202.5</v>
      </c>
      <c r="E44" s="17" t="n"/>
      <c r="F44" s="16" t="n">
        <v>-2238.93</v>
      </c>
      <c r="G44" s="17" t="n"/>
      <c r="I44" s="6" t="inlineStr">
        <is>
          <t>Marketing-Position</t>
        </is>
      </c>
    </row>
    <row r="46">
      <c r="A46" s="12" t="inlineStr">
        <is>
          <t>GESAMT BRUTTO (errechnete Summe Positionen)</t>
        </is>
      </c>
      <c r="B46" s="13">
        <f>SUM(B4:B44)</f>
        <v/>
      </c>
      <c r="C46" s="13">
        <f>SUM(C4:C44)</f>
        <v/>
      </c>
      <c r="D46" s="13">
        <f>SUM(D4:D44)</f>
        <v/>
      </c>
      <c r="E46" s="13">
        <f>SUM(E4:E44)</f>
        <v/>
      </c>
      <c r="F46" s="13">
        <f>SUM(F4:F44)</f>
        <v/>
      </c>
      <c r="G46" s="13">
        <f>SUM(G4:G44)</f>
        <v/>
      </c>
      <c r="H46" s="13">
        <f>SUM(H4:H44)</f>
        <v/>
      </c>
      <c r="I46" s="12" t="n"/>
    </row>
  </sheetData>
  <mergeCells count="1">
    <mergeCell ref="A1:I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I25"/>
  <sheetViews>
    <sheetView workbookViewId="0">
      <pane xSplit="1" ySplit="4" topLeftCell="B5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38" customWidth="1" min="1" max="1"/>
    <col width="17" customWidth="1" min="2" max="2"/>
    <col width="17" customWidth="1" min="3" max="3"/>
    <col width="17" customWidth="1" min="4" max="4"/>
    <col width="17" customWidth="1" min="5" max="5"/>
    <col width="17" customWidth="1" min="6" max="6"/>
    <col width="17" customWidth="1" min="7" max="7"/>
    <col width="17" customWidth="1" min="8" max="8"/>
    <col width="50" customWidth="1" min="9" max="9"/>
  </cols>
  <sheetData>
    <row r="1" ht="28" customHeight="1">
      <c r="A1" s="14" t="inlineStr">
        <is>
          <t>MATRIX: FEHLENDE &amp; ÜBERHÖHTE KOSTEN</t>
        </is>
      </c>
    </row>
    <row r="2">
      <c r="A2" s="20" t="inlineStr">
        <is>
          <t>Rot = fehlende Position (nicht ausgewiesen, wird mit hoher Wahrscheinlichkeit zu Nachzahlung führen). Orange = deutlich überhöhter Preis.</t>
        </is>
      </c>
    </row>
    <row r="4" ht="35" customHeight="1">
      <c r="A4" s="3" t="inlineStr">
        <is>
          <t>Kostenposition</t>
        </is>
      </c>
      <c r="B4" s="3" t="inlineStr">
        <is>
          <t>Zygar Ovum</t>
        </is>
      </c>
      <c r="C4" s="3" t="inlineStr">
        <is>
          <t>Zygar Buderus</t>
        </is>
      </c>
      <c r="D4" s="3" t="inlineStr">
        <is>
          <t>SWP Samsung</t>
        </is>
      </c>
      <c r="E4" s="3" t="inlineStr">
        <is>
          <t>AF Energy</t>
        </is>
      </c>
      <c r="F4" s="3" t="inlineStr">
        <is>
          <t>ZEO Solar</t>
        </is>
      </c>
      <c r="G4" s="3" t="inlineStr">
        <is>
          <t>Antretter</t>
        </is>
      </c>
      <c r="H4" s="3" t="inlineStr">
        <is>
          <t>Eigenmontage</t>
        </is>
      </c>
      <c r="I4" s="3" t="inlineStr">
        <is>
          <t>Kommentar</t>
        </is>
      </c>
    </row>
    <row r="5" ht="38" customHeight="1">
      <c r="A5" s="21" t="inlineStr">
        <is>
          <t>Heizlastberechnung DIN 12831 vor Auslegung</t>
        </is>
      </c>
      <c r="B5" s="22" t="inlineStr">
        <is>
          <t>FEHLT</t>
        </is>
      </c>
      <c r="C5" s="22" t="inlineStr">
        <is>
          <t>FEHLT</t>
        </is>
      </c>
      <c r="D5" s="22" t="inlineStr">
        <is>
          <t>FEHLT</t>
        </is>
      </c>
      <c r="E5" s="23" t="inlineStr">
        <is>
          <t>OK 595€</t>
        </is>
      </c>
      <c r="F5" s="23" t="inlineStr">
        <is>
          <t>OK inkl.</t>
        </is>
      </c>
      <c r="G5" s="23" t="inlineStr">
        <is>
          <t>OK 400€</t>
        </is>
      </c>
      <c r="H5" s="23" t="inlineStr">
        <is>
          <t>OK extern 600€</t>
        </is>
      </c>
      <c r="I5" s="6" t="inlineStr">
        <is>
          <t>Voraussetzung für KfW. Zygar/SWP/AF rechnen diese erst nach Auftrag.</t>
        </is>
      </c>
    </row>
    <row r="6" ht="38" customHeight="1">
      <c r="A6" s="21" t="inlineStr">
        <is>
          <t>Hydraulischer Abgleich Verfahren B</t>
        </is>
      </c>
      <c r="B6" s="23" t="inlineStr">
        <is>
          <t>OK 650€</t>
        </is>
      </c>
      <c r="C6" s="23" t="inlineStr">
        <is>
          <t>OK 650€</t>
        </is>
      </c>
      <c r="D6" s="22" t="inlineStr">
        <is>
          <t>FEHLT</t>
        </is>
      </c>
      <c r="E6" s="23" t="inlineStr">
        <is>
          <t>OK</t>
        </is>
      </c>
      <c r="F6" s="23" t="inlineStr">
        <is>
          <t>OK inkl.</t>
        </is>
      </c>
      <c r="G6" s="23" t="inlineStr">
        <is>
          <t>OK 840€</t>
        </is>
      </c>
      <c r="H6" s="23" t="inlineStr">
        <is>
          <t>OK 600€</t>
        </is>
      </c>
      <c r="I6" s="6" t="inlineStr">
        <is>
          <t>Voraussetzung für KfW 458 - bei SWP nicht ausgewiesen, Nachforderung wahrscheinlich.</t>
        </is>
      </c>
    </row>
    <row r="7" ht="38" customHeight="1">
      <c r="A7" s="21" t="inlineStr">
        <is>
          <t>Hydraulikpaket Pufferspeicher</t>
        </is>
      </c>
      <c r="B7" s="24" t="inlineStr">
        <is>
          <t>OK 7.611€ ⚠️</t>
        </is>
      </c>
      <c r="C7" s="22" t="inlineStr">
        <is>
          <t>FEHLT</t>
        </is>
      </c>
      <c r="D7" s="23" t="inlineStr">
        <is>
          <t>OK 850+530€</t>
        </is>
      </c>
      <c r="E7" s="23" t="inlineStr">
        <is>
          <t>OK 892€</t>
        </is>
      </c>
      <c r="F7" s="23" t="inlineStr">
        <is>
          <t>OK 70L intern</t>
        </is>
      </c>
      <c r="G7" s="23" t="inlineStr">
        <is>
          <t>OK 12.563€ inkl.</t>
        </is>
      </c>
      <c r="H7" s="23" t="inlineStr">
        <is>
          <t>OK 800€</t>
        </is>
      </c>
      <c r="I7" s="6" t="inlineStr">
        <is>
          <t>Ovum: extrem teuer (7.611€). Zygar Buderus: gar kein Pufferspeicher angegeben!</t>
        </is>
      </c>
    </row>
    <row r="8" ht="38" customHeight="1">
      <c r="A8" s="21" t="inlineStr">
        <is>
          <t>Fundament Außeneinheit + Kondensatablauf</t>
        </is>
      </c>
      <c r="B8" s="24" t="inlineStr">
        <is>
          <t>OK 1.800€ ⚠️</t>
        </is>
      </c>
      <c r="C8" s="24" t="inlineStr">
        <is>
          <t>OK 1.800€ ⚠️</t>
        </is>
      </c>
      <c r="D8" s="23" t="inlineStr">
        <is>
          <t>OK 952€</t>
        </is>
      </c>
      <c r="E8" s="23" t="inlineStr">
        <is>
          <t>OK 618€</t>
        </is>
      </c>
      <c r="F8" s="23" t="inlineStr">
        <is>
          <t>OK inkl.</t>
        </is>
      </c>
      <c r="G8" s="23" t="inlineStr">
        <is>
          <t>OK 712€</t>
        </is>
      </c>
      <c r="H8" s="23" t="inlineStr">
        <is>
          <t>OK 500€</t>
        </is>
      </c>
      <c r="I8" s="6" t="inlineStr">
        <is>
          <t>Zygar 1.800€ ist sehr hoch - üblicherweise 500-900 € für Streifenfundament.</t>
        </is>
      </c>
    </row>
    <row r="9" ht="38" customHeight="1">
      <c r="A9" s="21" t="inlineStr">
        <is>
          <t>Kernlochbohrung + DOYMA-Dichtung</t>
        </is>
      </c>
      <c r="B9" s="23" t="inlineStr">
        <is>
          <t>OK 358€</t>
        </is>
      </c>
      <c r="C9" s="24" t="inlineStr">
        <is>
          <t>OK 1.139€ ⚠️</t>
        </is>
      </c>
      <c r="D9" s="22" t="inlineStr">
        <is>
          <t>FEHLT</t>
        </is>
      </c>
      <c r="E9" s="23" t="inlineStr">
        <is>
          <t>OK 476€</t>
        </is>
      </c>
      <c r="F9" s="23" t="inlineStr">
        <is>
          <t>OK inkl.</t>
        </is>
      </c>
      <c r="G9" s="23" t="inlineStr">
        <is>
          <t>OK 680€</t>
        </is>
      </c>
      <c r="H9" s="23" t="inlineStr">
        <is>
          <t>OK 200€</t>
        </is>
      </c>
      <c r="I9" s="6" t="inlineStr">
        <is>
          <t>Zygar Buderus: hoher DOYMAfix-Aufpreis.</t>
        </is>
      </c>
    </row>
    <row r="10" ht="38" customHeight="1">
      <c r="A10" s="21" t="inlineStr">
        <is>
          <t>Demontage + Entsorgung Öltankanlage</t>
        </is>
      </c>
      <c r="B10" s="24" t="inlineStr">
        <is>
          <t>OK 2.250€ ⚠️</t>
        </is>
      </c>
      <c r="C10" s="24" t="inlineStr">
        <is>
          <t>OK 2.250€ ⚠️</t>
        </is>
      </c>
      <c r="D10" s="23" t="inlineStr">
        <is>
          <t>OK 1.250€</t>
        </is>
      </c>
      <c r="E10" s="24" t="inlineStr">
        <is>
          <t>OK 2.856€ ⚠️</t>
        </is>
      </c>
      <c r="F10" s="23" t="inlineStr">
        <is>
          <t>OK 1.976€</t>
        </is>
      </c>
      <c r="G10" s="24" t="inlineStr">
        <is>
          <t>OK 3.000€ ⚠️</t>
        </is>
      </c>
      <c r="H10" s="23" t="inlineStr">
        <is>
          <t>OK 1.800€</t>
        </is>
      </c>
      <c r="I10" s="6" t="inlineStr">
        <is>
          <t>Antretter+AF teuer (3.000€). Realistisch 1.500-2.000 € (regionale Fachfirma).</t>
        </is>
      </c>
    </row>
    <row r="11" ht="38" customHeight="1">
      <c r="A11" s="21" t="inlineStr">
        <is>
          <t>Elektroinstallation WP inkl. Verkabelung</t>
        </is>
      </c>
      <c r="B11" s="23" t="inlineStr">
        <is>
          <t>OK 2.000€</t>
        </is>
      </c>
      <c r="C11" s="23" t="inlineStr">
        <is>
          <t>OK 2.000€</t>
        </is>
      </c>
      <c r="D11" s="23" t="inlineStr">
        <is>
          <t>OK 1.250€</t>
        </is>
      </c>
      <c r="E11" s="23" t="inlineStr">
        <is>
          <t>OK 1.547€</t>
        </is>
      </c>
      <c r="F11" s="23" t="inlineStr">
        <is>
          <t>OK inkl.</t>
        </is>
      </c>
      <c r="G11" s="23" t="inlineStr">
        <is>
          <t>OK 1.850€</t>
        </is>
      </c>
      <c r="H11" s="23" t="inlineStr">
        <is>
          <t>OK 1.200€</t>
        </is>
      </c>
      <c r="I11" s="6" t="inlineStr">
        <is>
          <t>Alle ausgewiesen außer ZEO (in Position 1 pauschal).</t>
        </is>
      </c>
    </row>
    <row r="12" ht="38" customHeight="1">
      <c r="A12" s="21" t="inlineStr">
        <is>
          <t>APZ/APR-Feld (§14a EnWG) + Steuerbox</t>
        </is>
      </c>
      <c r="B12" s="22" t="inlineStr">
        <is>
          <t>FEHLT</t>
        </is>
      </c>
      <c r="C12" s="22" t="inlineStr">
        <is>
          <t>FEHLT</t>
        </is>
      </c>
      <c r="D12" s="23" t="inlineStr">
        <is>
          <t>OK 1.190€</t>
        </is>
      </c>
      <c r="E12" s="22" t="inlineStr">
        <is>
          <t>FEHLT</t>
        </is>
      </c>
      <c r="F12" s="22" t="inlineStr">
        <is>
          <t>FEHLT</t>
        </is>
      </c>
      <c r="G12" s="22" t="inlineStr">
        <is>
          <t>FEHLT</t>
        </is>
      </c>
      <c r="H12" s="22" t="inlineStr">
        <is>
          <t>FEHLT</t>
        </is>
      </c>
      <c r="I12" s="6" t="inlineStr">
        <is>
          <t>Wichtig! Seit 01.01.2024 Pflicht für steuerbare Verbraucher. NUR SWP weist es aus - bei den anderen droht Nachzahlung von 1.000-1.500 €.</t>
        </is>
      </c>
    </row>
    <row r="13" ht="38" customHeight="1">
      <c r="A13" s="21" t="inlineStr">
        <is>
          <t>AC-Überspannungsschutz</t>
        </is>
      </c>
      <c r="B13" s="22" t="inlineStr">
        <is>
          <t>FEHLT</t>
        </is>
      </c>
      <c r="C13" s="22" t="inlineStr">
        <is>
          <t>FEHLT</t>
        </is>
      </c>
      <c r="D13" s="23" t="inlineStr">
        <is>
          <t>OK 350€</t>
        </is>
      </c>
      <c r="E13" s="22" t="inlineStr">
        <is>
          <t>FEHLT</t>
        </is>
      </c>
      <c r="F13" s="22" t="inlineStr">
        <is>
          <t>FEHLT</t>
        </is>
      </c>
      <c r="G13" s="22" t="inlineStr">
        <is>
          <t>FEHLT</t>
        </is>
      </c>
      <c r="H13" s="22" t="inlineStr">
        <is>
          <t>FEHLT</t>
        </is>
      </c>
      <c r="I13" s="6" t="inlineStr">
        <is>
          <t>Seit 2018 Vorschrift. Nur SWP transparent.</t>
        </is>
      </c>
    </row>
    <row r="14" ht="38" customHeight="1">
      <c r="A14" s="21" t="inlineStr">
        <is>
          <t>Erdung / Tiefenerder</t>
        </is>
      </c>
      <c r="B14" s="22" t="inlineStr">
        <is>
          <t>FEHLT</t>
        </is>
      </c>
      <c r="C14" s="22" t="inlineStr">
        <is>
          <t>FEHLT</t>
        </is>
      </c>
      <c r="D14" s="22" t="inlineStr">
        <is>
          <t>FEHLT</t>
        </is>
      </c>
      <c r="E14" s="22" t="inlineStr">
        <is>
          <t>FEHLT</t>
        </is>
      </c>
      <c r="F14" s="23" t="inlineStr">
        <is>
          <t>OK 745€</t>
        </is>
      </c>
      <c r="G14" s="22" t="inlineStr">
        <is>
          <t>FEHLT</t>
        </is>
      </c>
      <c r="H14" s="23" t="inlineStr">
        <is>
          <t>OK 300€</t>
        </is>
      </c>
      <c r="I14" s="6" t="inlineStr">
        <is>
          <t>Bei Altbau oft nicht VDE-konform → Nachrüstung nötig. Nur ZEO ehrlich ausgewiesen.</t>
        </is>
      </c>
    </row>
    <row r="15" ht="38" customHeight="1">
      <c r="A15" s="21" t="inlineStr">
        <is>
          <t>Gerüst / Hebebühne / Sicherheitseinrichtung</t>
        </is>
      </c>
      <c r="B15" s="22" t="inlineStr">
        <is>
          <t>FEHLT</t>
        </is>
      </c>
      <c r="C15" s="22" t="inlineStr">
        <is>
          <t>FEHLT</t>
        </is>
      </c>
      <c r="D15" s="22" t="inlineStr">
        <is>
          <t>FEHLT</t>
        </is>
      </c>
      <c r="E15" s="22" t="inlineStr">
        <is>
          <t>FEHLT</t>
        </is>
      </c>
      <c r="F15" s="22" t="inlineStr">
        <is>
          <t>FEHLT</t>
        </is>
      </c>
      <c r="G15" s="22" t="inlineStr">
        <is>
          <t>FEHLT</t>
        </is>
      </c>
      <c r="H15" s="23" t="inlineStr">
        <is>
          <t>OK pauschal</t>
        </is>
      </c>
      <c r="I15" s="6" t="inlineStr">
        <is>
          <t>Bei Außenarbeiten oft nötig - in keinem Angebot ausgewiesen.</t>
        </is>
      </c>
    </row>
    <row r="16" ht="38" customHeight="1">
      <c r="A16" s="21" t="inlineStr">
        <is>
          <t>Gartenwasser-Außenarmatur (KEMPER FROSTI)</t>
        </is>
      </c>
      <c r="B16" s="23" t="inlineStr">
        <is>
          <t>OK 376€</t>
        </is>
      </c>
      <c r="C16" s="23" t="inlineStr">
        <is>
          <t>OK 376€</t>
        </is>
      </c>
      <c r="D16" s="22" t="inlineStr">
        <is>
          <t>FEHLT</t>
        </is>
      </c>
      <c r="E16" s="22" t="inlineStr">
        <is>
          <t>FEHLT</t>
        </is>
      </c>
      <c r="F16" s="22" t="inlineStr">
        <is>
          <t>FEHLT</t>
        </is>
      </c>
      <c r="G16" s="22" t="inlineStr">
        <is>
          <t>FEHLT</t>
        </is>
      </c>
      <c r="H16" s="22" t="inlineStr">
        <is>
          <t>FEHLT</t>
        </is>
      </c>
      <c r="I16" s="6" t="inlineStr">
        <is>
          <t>Nur Zygar bietet das mit an - sinnvoll, aber nicht zwingend WP-relevant.</t>
        </is>
      </c>
    </row>
    <row r="17" ht="38" customHeight="1">
      <c r="A17" s="21" t="inlineStr">
        <is>
          <t>Rohrmaterial-Zuschlag +300 %</t>
        </is>
      </c>
      <c r="B17" s="22" t="inlineStr">
        <is>
          <t>❌ 5.498€</t>
        </is>
      </c>
      <c r="C17" s="22" t="inlineStr">
        <is>
          <t>❌ 5.498€</t>
        </is>
      </c>
      <c r="D17" s="22" t="inlineStr">
        <is>
          <t>FEHLT</t>
        </is>
      </c>
      <c r="E17" s="22" t="inlineStr">
        <is>
          <t>FEHLT</t>
        </is>
      </c>
      <c r="F17" s="22" t="inlineStr">
        <is>
          <t>FEHLT</t>
        </is>
      </c>
      <c r="G17" s="22" t="inlineStr">
        <is>
          <t>FEHLT</t>
        </is>
      </c>
      <c r="H17" s="22" t="inlineStr">
        <is>
          <t>FEHLT</t>
        </is>
      </c>
      <c r="I17" s="6" t="inlineStr">
        <is>
          <t>Sehr ungewöhnlich. +300 % Zuschlag für Befestigung+Dämmung+Form/Verbindung. Üblich: +100-150 %. Verhandelbar!</t>
        </is>
      </c>
    </row>
    <row r="18" ht="38" customHeight="1">
      <c r="A18" s="21" t="inlineStr">
        <is>
          <t>Spülen / Befüllen mit VE-Wasser VDI 2035</t>
        </is>
      </c>
      <c r="B18" s="23" t="inlineStr">
        <is>
          <t>OK 300€</t>
        </is>
      </c>
      <c r="C18" s="23" t="inlineStr">
        <is>
          <t>OK 250€</t>
        </is>
      </c>
      <c r="D18" s="23" t="inlineStr">
        <is>
          <t>OK 530€</t>
        </is>
      </c>
      <c r="E18" s="22" t="inlineStr">
        <is>
          <t>FEHLT</t>
        </is>
      </c>
      <c r="F18" s="23" t="inlineStr">
        <is>
          <t>OK inkl.</t>
        </is>
      </c>
      <c r="G18" s="23" t="inlineStr">
        <is>
          <t>OK 465€</t>
        </is>
      </c>
      <c r="H18" s="23" t="inlineStr">
        <is>
          <t>OK 200€</t>
        </is>
      </c>
      <c r="I18" s="6" t="inlineStr">
        <is>
          <t>AF Energy nicht ausgewiesen - üblicherweise 200-400 €.</t>
        </is>
      </c>
    </row>
    <row r="19" ht="38" customHeight="1">
      <c r="A19" s="21" t="inlineStr">
        <is>
          <t>Smart Home-Anbindung / EMS / PV-Watch</t>
        </is>
      </c>
      <c r="B19" s="23" t="inlineStr">
        <is>
          <t>OK 768€</t>
        </is>
      </c>
      <c r="C19" s="23" t="inlineStr">
        <is>
          <t>OK 601€</t>
        </is>
      </c>
      <c r="D19" s="23" t="inlineStr">
        <is>
          <t>OK in HUB260</t>
        </is>
      </c>
      <c r="E19" s="23" t="inlineStr">
        <is>
          <t>OK iHomeMgr</t>
        </is>
      </c>
      <c r="F19" s="23" t="inlineStr">
        <is>
          <t>OK 175€ LAN</t>
        </is>
      </c>
      <c r="G19" s="23" t="inlineStr">
        <is>
          <t>OK inkl.</t>
        </is>
      </c>
      <c r="H19" s="25" t="inlineStr">
        <is>
          <t>Optional</t>
        </is>
      </c>
      <c r="I19" s="6" t="inlineStr">
        <is>
          <t>Bei AF Energy bereits durch Sungrow iHomeManager abgedeckt.</t>
        </is>
      </c>
    </row>
    <row r="20" ht="38" customHeight="1">
      <c r="A20" s="21" t="inlineStr">
        <is>
          <t>Wartungsvertrag Jahrespauschale (optional)</t>
        </is>
      </c>
      <c r="B20" s="22" t="inlineStr">
        <is>
          <t>FEHLT</t>
        </is>
      </c>
      <c r="C20" s="22" t="inlineStr">
        <is>
          <t>FEHLT</t>
        </is>
      </c>
      <c r="D20" s="22" t="inlineStr">
        <is>
          <t>FEHLT</t>
        </is>
      </c>
      <c r="E20" s="22" t="inlineStr">
        <is>
          <t>FEHLT</t>
        </is>
      </c>
      <c r="F20" s="26" t="inlineStr">
        <is>
          <t>OPT 299€/Jahr</t>
        </is>
      </c>
      <c r="G20" s="26" t="inlineStr">
        <is>
          <t>OPT 199€/Jahr</t>
        </is>
      </c>
      <c r="H20" s="25" t="inlineStr">
        <is>
          <t>Frei wählbar</t>
        </is>
      </c>
      <c r="I20" s="6" t="inlineStr">
        <is>
          <t>ZEO/Antretter transparent angeboten. Anderen Anbietern erst bei Bedarf.</t>
        </is>
      </c>
    </row>
    <row r="21" ht="38" customHeight="1">
      <c r="A21" s="21" t="inlineStr">
        <is>
          <t>Inbetriebnahme + Einschulung</t>
        </is>
      </c>
      <c r="B21" s="24" t="inlineStr">
        <is>
          <t>OK 1.000€ ⚠️</t>
        </is>
      </c>
      <c r="C21" s="23" t="inlineStr">
        <is>
          <t>OK 650€</t>
        </is>
      </c>
      <c r="D21" s="22" t="inlineStr">
        <is>
          <t>FEHLT</t>
        </is>
      </c>
      <c r="E21" s="22" t="inlineStr">
        <is>
          <t>FEHLT</t>
        </is>
      </c>
      <c r="F21" s="23" t="inlineStr">
        <is>
          <t>OK inkl.</t>
        </is>
      </c>
      <c r="G21" s="23" t="inlineStr">
        <is>
          <t>OK 500€</t>
        </is>
      </c>
      <c r="H21" s="23" t="inlineStr">
        <is>
          <t>OK 400€</t>
        </is>
      </c>
      <c r="I21" s="6" t="inlineStr">
        <is>
          <t>Zygar Ovum 1.000 € hoch. SWP+AF: bei 'Projektmanagement' versteckt.</t>
        </is>
      </c>
    </row>
    <row r="22" ht="38" customHeight="1">
      <c r="A22" s="21" t="inlineStr">
        <is>
          <t>Putzschäden / Wandnachbesserung</t>
        </is>
      </c>
      <c r="B22" s="22" t="inlineStr">
        <is>
          <t>FEHLT</t>
        </is>
      </c>
      <c r="C22" s="22" t="inlineStr">
        <is>
          <t>FEHLT</t>
        </is>
      </c>
      <c r="D22" s="22" t="inlineStr">
        <is>
          <t>FEHLT</t>
        </is>
      </c>
      <c r="E22" s="22" t="inlineStr">
        <is>
          <t>FEHLT</t>
        </is>
      </c>
      <c r="F22" s="22" t="inlineStr">
        <is>
          <t>FEHLT</t>
        </is>
      </c>
      <c r="G22" s="23" t="inlineStr">
        <is>
          <t>OK auf Nachweis</t>
        </is>
      </c>
      <c r="H22" s="22" t="inlineStr">
        <is>
          <t>FEHLT</t>
        </is>
      </c>
      <c r="I22" s="6" t="inlineStr">
        <is>
          <t>Antretter weist es transparent als 'Regiearbeiten' aus.</t>
        </is>
      </c>
    </row>
    <row r="23" ht="38" customHeight="1">
      <c r="A23" s="21" t="inlineStr">
        <is>
          <t>Versicherung / Montage-/Bauversicherung</t>
        </is>
      </c>
      <c r="B23" s="22" t="inlineStr">
        <is>
          <t>FEHLT</t>
        </is>
      </c>
      <c r="C23" s="22" t="inlineStr">
        <is>
          <t>FEHLT</t>
        </is>
      </c>
      <c r="D23" s="22" t="inlineStr">
        <is>
          <t>FEHLT</t>
        </is>
      </c>
      <c r="E23" s="22" t="inlineStr">
        <is>
          <t>FEHLT</t>
        </is>
      </c>
      <c r="F23" s="23" t="inlineStr">
        <is>
          <t>OK kostenlos</t>
        </is>
      </c>
      <c r="G23" s="22" t="inlineStr">
        <is>
          <t>FEHLT</t>
        </is>
      </c>
      <c r="H23" s="25" t="inlineStr">
        <is>
          <t>Eigen abschließen</t>
        </is>
      </c>
      <c r="I23" s="6" t="inlineStr">
        <is>
          <t>ZEO bietet als Einziger transparente Montageversicherung gratis.</t>
        </is>
      </c>
    </row>
    <row r="24" ht="38" customHeight="1">
      <c r="A24" s="21" t="inlineStr">
        <is>
          <t>Anzahlung / Sicherheitsleistung</t>
        </is>
      </c>
      <c r="B24" s="25" t="inlineStr">
        <is>
          <t>50% bei Start</t>
        </is>
      </c>
      <c r="C24" s="25" t="inlineStr">
        <is>
          <t>50% bei Start</t>
        </is>
      </c>
      <c r="D24" s="25" t="inlineStr">
        <is>
          <t>Baufortschritt</t>
        </is>
      </c>
      <c r="E24" s="25" t="inlineStr">
        <is>
          <t>Lieferbereit</t>
        </is>
      </c>
      <c r="F24" s="25" t="inlineStr">
        <is>
          <t>0% Anzahlung</t>
        </is>
      </c>
      <c r="G24" s="25" t="inlineStr">
        <is>
          <t>Lieferbereit</t>
        </is>
      </c>
      <c r="H24" s="25" t="inlineStr">
        <is>
          <t>Materialvorkasse</t>
        </is>
      </c>
      <c r="I24" s="6" t="inlineStr">
        <is>
          <t>ZEO arbeitet OHNE Anzahlung (Top!), Zygar verlangt 50% vor Beginn.</t>
        </is>
      </c>
    </row>
    <row r="25" ht="38" customHeight="1">
      <c r="A25" s="21" t="inlineStr">
        <is>
          <t>Endabrechnung nach Aufwand?</t>
        </is>
      </c>
      <c r="B25" s="23" t="inlineStr">
        <is>
          <t>JA - Kostenrisiko</t>
        </is>
      </c>
      <c r="C25" s="23" t="inlineStr">
        <is>
          <t>JA - Kostenrisiko</t>
        </is>
      </c>
      <c r="D25" s="25" t="inlineStr">
        <is>
          <t>Festpreis</t>
        </is>
      </c>
      <c r="E25" s="25" t="inlineStr">
        <is>
          <t>Festpreis</t>
        </is>
      </c>
      <c r="F25" s="25" t="inlineStr">
        <is>
          <t>Festpreis</t>
        </is>
      </c>
      <c r="G25" s="25" t="inlineStr">
        <is>
          <t>Teilweise</t>
        </is>
      </c>
      <c r="H25" s="25" t="inlineStr">
        <is>
          <t>Aufwand</t>
        </is>
      </c>
      <c r="I25" s="6" t="inlineStr">
        <is>
          <t>Zygar: Pauschalpreise sind nur Schätzung! Realabrechnung möglich.</t>
        </is>
      </c>
    </row>
  </sheetData>
  <mergeCells count="2">
    <mergeCell ref="A1:I1"/>
    <mergeCell ref="A2:I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2026-05-21T07:25:28Z</dcterms:created>
  <dcterms:modified xmlns:dcterms="http://purl.org/dc/terms/" xmlns:xsi="http://www.w3.org/2001/XMLSchema-instance" xsi:type="dcterms:W3CDTF">2026-05-21T08:57:41Z</dcterms:modified>
</cp:coreProperties>
</file>